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Users\kadlec_rostislav\OneDrive - ksusk.cz\Plocha\II_218 Statické zajištění silnice Kraslice - Sněžná\03_výkaz_výměr\"/>
    </mc:Choice>
  </mc:AlternateContent>
  <bookViews>
    <workbookView xWindow="240" yWindow="120" windowWidth="14940" windowHeight="9225" activeTab="5"/>
  </bookViews>
  <sheets>
    <sheet name="Souhrn" sheetId="1" r:id="rId1"/>
    <sheet name="0 - 000" sheetId="2" r:id="rId2"/>
    <sheet name="1 - 101" sheetId="3" r:id="rId3"/>
    <sheet name="2 - 102" sheetId="4" r:id="rId4"/>
    <sheet name="3 - 901" sheetId="5" r:id="rId5"/>
    <sheet name="4 - 000" sheetId="6" r:id="rId6"/>
    <sheet name="5 - 101" sheetId="7" r:id="rId7"/>
    <sheet name="6 - 201" sheetId="8" r:id="rId8"/>
    <sheet name="7 - 901" sheetId="9" r:id="rId9"/>
  </sheets>
  <definedNames>
    <definedName name="_xlnm.Print_Area" localSheetId="0">Souhrn!$A$1:$G$33</definedName>
    <definedName name="_xlnm.Print_Titles" localSheetId="0">Souhrn!$17:$19</definedName>
    <definedName name="_xlnm.Print_Area" localSheetId="1">'0 - 000'!$A$1:$M$78</definedName>
    <definedName name="_xlnm.Print_Titles" localSheetId="1">'0 - 000'!$22:$24</definedName>
    <definedName name="_xlnm.Print_Area" localSheetId="2">'1 - 101'!$A$1:$M$316</definedName>
    <definedName name="_xlnm.Print_Titles" localSheetId="2">'1 - 101'!$29:$31</definedName>
    <definedName name="_xlnm.Print_Area" localSheetId="3">'2 - 102'!$A$1:$M$141</definedName>
    <definedName name="_xlnm.Print_Titles" localSheetId="3">'2 - 102'!$24:$26</definedName>
    <definedName name="_xlnm.Print_Area" localSheetId="4">'3 - 901'!$A$1:$M$188</definedName>
    <definedName name="_xlnm.Print_Titles" localSheetId="4">'3 - 901'!$22:$24</definedName>
    <definedName name="_xlnm.Print_Area" localSheetId="5">'4 - 000'!$A$1:$M$78</definedName>
    <definedName name="_xlnm.Print_Titles" localSheetId="5">'4 - 000'!$22:$24</definedName>
    <definedName name="_xlnm.Print_Area" localSheetId="6">'5 - 101'!$A$1:$M$160</definedName>
    <definedName name="_xlnm.Print_Titles" localSheetId="6">'5 - 101'!$25:$27</definedName>
    <definedName name="_xlnm.Print_Area" localSheetId="7">'6 - 201'!$A$1:$M$261</definedName>
    <definedName name="_xlnm.Print_Titles" localSheetId="7">'6 - 201'!$29:$31</definedName>
    <definedName name="_xlnm.Print_Area" localSheetId="8">'7 - 901'!$A$1:$M$188</definedName>
    <definedName name="_xlnm.Print_Titles" localSheetId="8">'7 - 901'!$22:$24</definedName>
  </definedNames>
  <calcPr/>
</workbook>
</file>

<file path=xl/calcChain.xml><?xml version="1.0" encoding="utf-8"?>
<calcChain xmlns="http://schemas.openxmlformats.org/spreadsheetml/2006/main">
  <c i="9" l="1" r="L171"/>
  <c r="L172"/>
  <c r="R166"/>
  <c r="Q166"/>
  <c r="J166"/>
  <c r="K20"/>
  <c r="Q11"/>
  <c r="R161"/>
  <c r="Q161"/>
  <c r="J161"/>
  <c r="L161"/>
  <c r="R156"/>
  <c r="Q156"/>
  <c r="J156"/>
  <c r="L156"/>
  <c r="R151"/>
  <c r="Q151"/>
  <c r="J151"/>
  <c r="L151"/>
  <c r="R146"/>
  <c r="Q146"/>
  <c r="J146"/>
  <c r="L146"/>
  <c r="R141"/>
  <c r="Q141"/>
  <c r="J141"/>
  <c r="L141"/>
  <c r="R136"/>
  <c r="Q136"/>
  <c r="J136"/>
  <c r="L136"/>
  <c r="R131"/>
  <c r="Q131"/>
  <c r="J131"/>
  <c r="L131"/>
  <c r="R126"/>
  <c r="Q126"/>
  <c r="J126"/>
  <c r="L126"/>
  <c r="R121"/>
  <c r="Q121"/>
  <c r="J121"/>
  <c r="L121"/>
  <c r="R116"/>
  <c r="Q116"/>
  <c r="J116"/>
  <c r="L116"/>
  <c r="R111"/>
  <c r="Q111"/>
  <c r="J111"/>
  <c r="L111"/>
  <c r="R106"/>
  <c r="Q106"/>
  <c r="J106"/>
  <c r="L106"/>
  <c r="R101"/>
  <c r="Q101"/>
  <c r="J101"/>
  <c r="L101"/>
  <c r="R96"/>
  <c r="Q96"/>
  <c r="J96"/>
  <c r="L96"/>
  <c r="R91"/>
  <c r="Q91"/>
  <c r="J91"/>
  <c r="L91"/>
  <c r="R86"/>
  <c r="Q86"/>
  <c r="J86"/>
  <c r="L86"/>
  <c r="R81"/>
  <c r="Q81"/>
  <c r="L81"/>
  <c r="J81"/>
  <c r="R76"/>
  <c r="Q76"/>
  <c r="J76"/>
  <c r="L76"/>
  <c r="R71"/>
  <c r="Q71"/>
  <c r="J71"/>
  <c r="L71"/>
  <c r="R66"/>
  <c r="Q66"/>
  <c r="J66"/>
  <c r="L66"/>
  <c r="R61"/>
  <c r="Q61"/>
  <c r="J61"/>
  <c r="L61"/>
  <c r="R56"/>
  <c r="Q56"/>
  <c r="J56"/>
  <c r="L56"/>
  <c r="R51"/>
  <c r="Q51"/>
  <c r="J51"/>
  <c r="L51"/>
  <c r="R46"/>
  <c r="Q46"/>
  <c r="J46"/>
  <c r="L46"/>
  <c r="R41"/>
  <c r="Q41"/>
  <c r="J41"/>
  <c r="L41"/>
  <c r="R36"/>
  <c r="Q36"/>
  <c r="J36"/>
  <c r="L36"/>
  <c r="R31"/>
  <c r="Q31"/>
  <c r="J31"/>
  <c r="L31"/>
  <c r="R26"/>
  <c r="R171"/>
  <c r="Q26"/>
  <c r="Q171"/>
  <c r="J26"/>
  <c r="H172"/>
  <c r="J10"/>
  <c r="S11"/>
  <c i="1" r="S29"/>
  <c i="9" r="A13"/>
  <c r="S6"/>
  <c r="S5"/>
  <c i="8" r="R239"/>
  <c r="Q239"/>
  <c r="J239"/>
  <c r="L239"/>
  <c r="R234"/>
  <c r="Q234"/>
  <c r="J234"/>
  <c r="L234"/>
  <c r="R229"/>
  <c r="Q229"/>
  <c r="J229"/>
  <c r="L229"/>
  <c r="R224"/>
  <c r="Q224"/>
  <c r="J224"/>
  <c r="L224"/>
  <c r="R219"/>
  <c r="R244"/>
  <c r="Q219"/>
  <c r="Q244"/>
  <c r="J219"/>
  <c r="H245"/>
  <c r="R211"/>
  <c r="Q211"/>
  <c r="J211"/>
  <c r="L211"/>
  <c r="R206"/>
  <c r="R216"/>
  <c r="Q206"/>
  <c r="Q216"/>
  <c r="J206"/>
  <c r="H217"/>
  <c r="R198"/>
  <c r="Q198"/>
  <c r="J198"/>
  <c r="L198"/>
  <c r="R193"/>
  <c r="Q193"/>
  <c r="J193"/>
  <c r="L193"/>
  <c r="R188"/>
  <c r="R203"/>
  <c r="Q188"/>
  <c r="Q203"/>
  <c r="J188"/>
  <c r="L203"/>
  <c r="R180"/>
  <c r="Q180"/>
  <c r="J180"/>
  <c r="L180"/>
  <c r="R175"/>
  <c r="Q175"/>
  <c r="J175"/>
  <c r="L175"/>
  <c r="R170"/>
  <c r="Q170"/>
  <c r="J170"/>
  <c r="L170"/>
  <c r="R165"/>
  <c r="Q165"/>
  <c r="J165"/>
  <c r="L165"/>
  <c r="R160"/>
  <c r="R185"/>
  <c r="Q160"/>
  <c r="Q185"/>
  <c r="J160"/>
  <c r="L160"/>
  <c r="R152"/>
  <c r="Q152"/>
  <c r="J152"/>
  <c r="L152"/>
  <c r="R147"/>
  <c r="Q147"/>
  <c r="J147"/>
  <c r="L147"/>
  <c r="R142"/>
  <c r="Q142"/>
  <c r="J142"/>
  <c r="L142"/>
  <c r="R137"/>
  <c r="R157"/>
  <c r="Q137"/>
  <c r="Q157"/>
  <c r="J137"/>
  <c r="H158"/>
  <c r="R129"/>
  <c r="Q129"/>
  <c r="J129"/>
  <c r="L129"/>
  <c r="R124"/>
  <c r="Q124"/>
  <c r="J124"/>
  <c r="L124"/>
  <c r="R119"/>
  <c r="Q119"/>
  <c r="J119"/>
  <c r="L119"/>
  <c r="R114"/>
  <c r="Q114"/>
  <c r="J114"/>
  <c r="L114"/>
  <c r="R109"/>
  <c r="Q109"/>
  <c r="J109"/>
  <c r="L109"/>
  <c r="R104"/>
  <c r="Q104"/>
  <c r="J104"/>
  <c r="L104"/>
  <c r="R99"/>
  <c r="R134"/>
  <c r="Q99"/>
  <c r="Q134"/>
  <c r="J99"/>
  <c r="H134"/>
  <c r="R91"/>
  <c r="Q91"/>
  <c r="J91"/>
  <c r="L91"/>
  <c r="R86"/>
  <c r="Q86"/>
  <c r="J86"/>
  <c r="L86"/>
  <c r="R81"/>
  <c r="Q81"/>
  <c r="J81"/>
  <c r="L81"/>
  <c r="R76"/>
  <c r="Q76"/>
  <c r="J76"/>
  <c r="L76"/>
  <c r="R71"/>
  <c r="Q71"/>
  <c r="J71"/>
  <c r="L71"/>
  <c r="R66"/>
  <c r="Q66"/>
  <c r="J66"/>
  <c r="L66"/>
  <c r="R61"/>
  <c r="Q61"/>
  <c r="J61"/>
  <c r="L61"/>
  <c r="R56"/>
  <c r="Q56"/>
  <c r="J56"/>
  <c r="L56"/>
  <c r="R51"/>
  <c r="R96"/>
  <c r="Q51"/>
  <c r="Q96"/>
  <c r="J51"/>
  <c r="H97"/>
  <c r="R43"/>
  <c r="Q43"/>
  <c r="J43"/>
  <c r="L43"/>
  <c r="R38"/>
  <c r="Q38"/>
  <c r="J38"/>
  <c r="L38"/>
  <c r="R33"/>
  <c r="R48"/>
  <c r="Q33"/>
  <c r="Q48"/>
  <c r="J33"/>
  <c r="H49"/>
  <c r="K27"/>
  <c r="K26"/>
  <c r="K25"/>
  <c r="K24"/>
  <c r="K23"/>
  <c r="K22"/>
  <c r="K21"/>
  <c r="K20"/>
  <c r="A13"/>
  <c r="Q11"/>
  <c r="S6"/>
  <c r="S5"/>
  <c i="7" r="R138"/>
  <c r="Q138"/>
  <c r="J138"/>
  <c r="L138"/>
  <c r="R133"/>
  <c r="Q133"/>
  <c r="J133"/>
  <c r="L133"/>
  <c r="R128"/>
  <c r="Q128"/>
  <c r="J128"/>
  <c r="L128"/>
  <c r="R123"/>
  <c r="Q123"/>
  <c r="J123"/>
  <c r="L123"/>
  <c r="R118"/>
  <c r="Q118"/>
  <c r="J118"/>
  <c r="L118"/>
  <c r="R113"/>
  <c r="R143"/>
  <c r="Q113"/>
  <c r="Q143"/>
  <c r="J113"/>
  <c r="H143"/>
  <c r="R105"/>
  <c r="Q105"/>
  <c r="J105"/>
  <c r="L105"/>
  <c r="R100"/>
  <c r="Q100"/>
  <c r="J100"/>
  <c r="L100"/>
  <c r="R95"/>
  <c r="Q95"/>
  <c r="J95"/>
  <c r="L95"/>
  <c r="R90"/>
  <c r="Q90"/>
  <c r="J90"/>
  <c r="L90"/>
  <c r="R85"/>
  <c r="Q85"/>
  <c r="J85"/>
  <c r="L85"/>
  <c r="R80"/>
  <c r="Q80"/>
  <c r="J80"/>
  <c r="L80"/>
  <c r="R75"/>
  <c r="Q75"/>
  <c r="J75"/>
  <c r="L75"/>
  <c r="R70"/>
  <c r="Q70"/>
  <c r="J70"/>
  <c r="L70"/>
  <c r="R65"/>
  <c r="R110"/>
  <c r="Q65"/>
  <c r="Q110"/>
  <c r="J65"/>
  <c r="H111"/>
  <c r="R57"/>
  <c r="Q57"/>
  <c r="J57"/>
  <c r="L57"/>
  <c r="R52"/>
  <c r="Q52"/>
  <c r="J52"/>
  <c r="L52"/>
  <c r="R47"/>
  <c r="Q47"/>
  <c r="J47"/>
  <c r="L47"/>
  <c r="R42"/>
  <c r="Q42"/>
  <c r="J42"/>
  <c r="L42"/>
  <c r="R37"/>
  <c r="R62"/>
  <c r="Q37"/>
  <c r="Q62"/>
  <c r="J37"/>
  <c r="L62"/>
  <c r="L63"/>
  <c r="R29"/>
  <c r="R34"/>
  <c r="Q29"/>
  <c r="Q34"/>
  <c r="J29"/>
  <c r="L34"/>
  <c r="K23"/>
  <c r="K22"/>
  <c r="K21"/>
  <c r="K20"/>
  <c r="A13"/>
  <c r="Q11"/>
  <c r="S6"/>
  <c r="S5"/>
  <c i="6" r="R56"/>
  <c r="Q56"/>
  <c r="J56"/>
  <c r="L56"/>
  <c r="R51"/>
  <c r="Q51"/>
  <c r="J51"/>
  <c r="L51"/>
  <c r="R46"/>
  <c r="Q46"/>
  <c r="J46"/>
  <c r="L46"/>
  <c r="R41"/>
  <c r="Q41"/>
  <c r="J41"/>
  <c r="L41"/>
  <c r="R36"/>
  <c r="Q36"/>
  <c r="J36"/>
  <c r="L36"/>
  <c r="R31"/>
  <c r="Q31"/>
  <c r="J31"/>
  <c r="L31"/>
  <c r="R26"/>
  <c r="R61"/>
  <c r="Q26"/>
  <c r="Q61"/>
  <c r="J26"/>
  <c r="H62"/>
  <c r="J10"/>
  <c r="S11"/>
  <c i="1" r="S26"/>
  <c i="6" r="K20"/>
  <c r="A13"/>
  <c r="Q11"/>
  <c r="S6"/>
  <c r="S5"/>
  <c i="5" r="R166"/>
  <c r="Q166"/>
  <c r="J166"/>
  <c r="L166"/>
  <c r="R161"/>
  <c r="Q161"/>
  <c r="J161"/>
  <c r="L161"/>
  <c r="R156"/>
  <c r="Q156"/>
  <c r="J156"/>
  <c r="L156"/>
  <c r="R151"/>
  <c r="Q151"/>
  <c r="J151"/>
  <c r="L151"/>
  <c r="R146"/>
  <c r="Q146"/>
  <c r="J146"/>
  <c r="L146"/>
  <c r="R141"/>
  <c r="Q141"/>
  <c r="J141"/>
  <c r="L141"/>
  <c r="R136"/>
  <c r="Q136"/>
  <c r="J136"/>
  <c r="L136"/>
  <c r="R131"/>
  <c r="Q131"/>
  <c r="J131"/>
  <c r="L131"/>
  <c r="R126"/>
  <c r="Q126"/>
  <c r="J126"/>
  <c r="L126"/>
  <c r="R121"/>
  <c r="Q121"/>
  <c r="J121"/>
  <c r="L121"/>
  <c r="R116"/>
  <c r="Q116"/>
  <c r="J116"/>
  <c r="L116"/>
  <c r="R111"/>
  <c r="Q111"/>
  <c r="J111"/>
  <c r="L111"/>
  <c r="R106"/>
  <c r="Q106"/>
  <c r="J106"/>
  <c r="L106"/>
  <c r="R101"/>
  <c r="Q101"/>
  <c r="J101"/>
  <c r="L101"/>
  <c r="R96"/>
  <c r="Q96"/>
  <c r="J96"/>
  <c r="L96"/>
  <c r="R91"/>
  <c r="Q91"/>
  <c r="J91"/>
  <c r="L91"/>
  <c r="R86"/>
  <c r="Q86"/>
  <c r="J86"/>
  <c r="L86"/>
  <c r="R81"/>
  <c r="Q81"/>
  <c r="J81"/>
  <c r="L81"/>
  <c r="R76"/>
  <c r="Q76"/>
  <c r="J76"/>
  <c r="L76"/>
  <c r="R71"/>
  <c r="Q71"/>
  <c r="J71"/>
  <c r="L71"/>
  <c r="R66"/>
  <c r="Q66"/>
  <c r="J66"/>
  <c r="L66"/>
  <c r="R61"/>
  <c r="Q61"/>
  <c r="J61"/>
  <c r="L61"/>
  <c r="R56"/>
  <c r="Q56"/>
  <c r="J56"/>
  <c r="L56"/>
  <c r="R51"/>
  <c r="Q51"/>
  <c r="J51"/>
  <c r="L51"/>
  <c r="R46"/>
  <c r="Q46"/>
  <c r="J46"/>
  <c r="L46"/>
  <c r="R41"/>
  <c r="Q41"/>
  <c r="J41"/>
  <c r="L41"/>
  <c r="R36"/>
  <c r="Q36"/>
  <c r="J36"/>
  <c r="L36"/>
  <c r="R31"/>
  <c r="Q31"/>
  <c r="J31"/>
  <c r="L31"/>
  <c r="R26"/>
  <c r="R171"/>
  <c r="Q26"/>
  <c r="Q171"/>
  <c r="J26"/>
  <c r="H172"/>
  <c r="J10"/>
  <c i="1" r="D24"/>
  <c i="5" r="K20"/>
  <c r="A13"/>
  <c r="Q11"/>
  <c r="S6"/>
  <c r="S5"/>
  <c i="4" r="R119"/>
  <c r="Q119"/>
  <c r="J119"/>
  <c r="L119"/>
  <c r="R114"/>
  <c r="R124"/>
  <c r="Q114"/>
  <c r="Q124"/>
  <c r="J114"/>
  <c r="H125"/>
  <c r="R106"/>
  <c r="Q106"/>
  <c r="J106"/>
  <c r="L106"/>
  <c r="R101"/>
  <c r="Q101"/>
  <c r="J101"/>
  <c r="L101"/>
  <c r="R96"/>
  <c r="Q96"/>
  <c r="J96"/>
  <c r="L96"/>
  <c r="R91"/>
  <c r="Q91"/>
  <c r="J91"/>
  <c r="L91"/>
  <c r="R86"/>
  <c r="Q86"/>
  <c r="J86"/>
  <c r="L86"/>
  <c r="R81"/>
  <c r="Q81"/>
  <c r="J81"/>
  <c r="L81"/>
  <c r="R76"/>
  <c r="Q76"/>
  <c r="J76"/>
  <c r="L76"/>
  <c r="R71"/>
  <c r="Q71"/>
  <c r="J71"/>
  <c r="L71"/>
  <c r="R66"/>
  <c r="Q66"/>
  <c r="J66"/>
  <c r="L66"/>
  <c r="R61"/>
  <c r="Q61"/>
  <c r="J61"/>
  <c r="L61"/>
  <c r="R56"/>
  <c r="Q56"/>
  <c r="J56"/>
  <c r="L56"/>
  <c r="R51"/>
  <c r="R111"/>
  <c r="Q51"/>
  <c r="Q111"/>
  <c r="J51"/>
  <c r="H112"/>
  <c r="R43"/>
  <c r="Q43"/>
  <c r="J43"/>
  <c r="L43"/>
  <c r="R38"/>
  <c r="Q38"/>
  <c r="J38"/>
  <c r="L38"/>
  <c r="R33"/>
  <c r="Q33"/>
  <c r="J33"/>
  <c r="L33"/>
  <c r="R28"/>
  <c r="R48"/>
  <c r="Q28"/>
  <c r="Q48"/>
  <c r="J28"/>
  <c r="H49"/>
  <c r="J10"/>
  <c r="S11"/>
  <c i="1" r="S23"/>
  <c i="4" r="K22"/>
  <c r="K21"/>
  <c r="K20"/>
  <c r="A13"/>
  <c r="Q11"/>
  <c r="S6"/>
  <c r="S5"/>
  <c i="3" r="R294"/>
  <c r="Q294"/>
  <c r="J294"/>
  <c r="L294"/>
  <c r="R289"/>
  <c r="Q289"/>
  <c r="J289"/>
  <c r="L289"/>
  <c r="R284"/>
  <c r="Q284"/>
  <c r="J284"/>
  <c r="L284"/>
  <c r="R279"/>
  <c r="Q279"/>
  <c r="J279"/>
  <c r="L279"/>
  <c r="R274"/>
  <c r="Q274"/>
  <c r="J274"/>
  <c r="L274"/>
  <c r="R269"/>
  <c r="Q269"/>
  <c r="J269"/>
  <c r="L269"/>
  <c r="R264"/>
  <c r="Q264"/>
  <c r="J264"/>
  <c r="L264"/>
  <c r="R259"/>
  <c r="Q259"/>
  <c r="J259"/>
  <c r="L259"/>
  <c r="R254"/>
  <c r="Q254"/>
  <c r="J254"/>
  <c r="L254"/>
  <c r="R249"/>
  <c r="Q249"/>
  <c r="J249"/>
  <c r="L249"/>
  <c r="R244"/>
  <c r="R299"/>
  <c r="Q244"/>
  <c r="Q299"/>
  <c r="J244"/>
  <c r="H300"/>
  <c r="R236"/>
  <c r="Q236"/>
  <c r="J236"/>
  <c r="L236"/>
  <c r="R231"/>
  <c r="R241"/>
  <c r="Q231"/>
  <c r="Q241"/>
  <c r="J231"/>
  <c r="H242"/>
  <c r="R223"/>
  <c r="Q223"/>
  <c r="J223"/>
  <c r="L223"/>
  <c r="R218"/>
  <c r="Q218"/>
  <c r="J218"/>
  <c r="L218"/>
  <c r="R213"/>
  <c r="Q213"/>
  <c r="J213"/>
  <c r="L213"/>
  <c r="R208"/>
  <c r="Q208"/>
  <c r="J208"/>
  <c r="L208"/>
  <c r="R203"/>
  <c r="Q203"/>
  <c r="J203"/>
  <c r="L203"/>
  <c r="R198"/>
  <c r="Q198"/>
  <c r="J198"/>
  <c r="L198"/>
  <c r="R193"/>
  <c r="R228"/>
  <c r="Q193"/>
  <c r="Q228"/>
  <c r="J193"/>
  <c r="H229"/>
  <c r="R185"/>
  <c r="Q185"/>
  <c r="J185"/>
  <c r="L185"/>
  <c r="R180"/>
  <c r="Q180"/>
  <c r="J180"/>
  <c r="L180"/>
  <c r="R175"/>
  <c r="R190"/>
  <c r="Q175"/>
  <c r="Q190"/>
  <c r="J175"/>
  <c r="H191"/>
  <c r="R167"/>
  <c r="R172"/>
  <c r="Q167"/>
  <c r="Q172"/>
  <c r="J167"/>
  <c r="H173"/>
  <c r="R159"/>
  <c r="Q159"/>
  <c r="J159"/>
  <c r="L159"/>
  <c r="R154"/>
  <c r="Q154"/>
  <c r="J154"/>
  <c r="L154"/>
  <c r="R149"/>
  <c r="Q149"/>
  <c r="J149"/>
  <c r="L149"/>
  <c r="R144"/>
  <c r="Q144"/>
  <c r="J144"/>
  <c r="L144"/>
  <c r="R139"/>
  <c r="R164"/>
  <c r="Q139"/>
  <c r="Q164"/>
  <c r="J139"/>
  <c r="H165"/>
  <c r="R131"/>
  <c r="Q131"/>
  <c r="J131"/>
  <c r="L131"/>
  <c r="R126"/>
  <c r="Q126"/>
  <c r="J126"/>
  <c r="L126"/>
  <c r="R121"/>
  <c r="Q121"/>
  <c r="J121"/>
  <c r="L121"/>
  <c r="R116"/>
  <c r="Q116"/>
  <c r="J116"/>
  <c r="L116"/>
  <c r="R111"/>
  <c r="Q111"/>
  <c r="J111"/>
  <c r="L111"/>
  <c r="R106"/>
  <c r="Q106"/>
  <c r="J106"/>
  <c r="L106"/>
  <c r="R101"/>
  <c r="Q101"/>
  <c r="J101"/>
  <c r="L101"/>
  <c r="R96"/>
  <c r="Q96"/>
  <c r="J96"/>
  <c r="L96"/>
  <c r="R91"/>
  <c r="Q91"/>
  <c r="J91"/>
  <c r="L91"/>
  <c r="R86"/>
  <c r="Q86"/>
  <c r="J86"/>
  <c r="L86"/>
  <c r="R81"/>
  <c r="Q81"/>
  <c r="J81"/>
  <c r="L81"/>
  <c r="R76"/>
  <c r="Q76"/>
  <c r="J76"/>
  <c r="L76"/>
  <c r="R71"/>
  <c r="Q71"/>
  <c r="J71"/>
  <c r="L71"/>
  <c r="R66"/>
  <c r="Q66"/>
  <c r="J66"/>
  <c r="L66"/>
  <c r="R61"/>
  <c r="Q61"/>
  <c r="J61"/>
  <c r="L61"/>
  <c r="R56"/>
  <c r="Q56"/>
  <c r="J56"/>
  <c r="L56"/>
  <c r="R51"/>
  <c r="R136"/>
  <c r="Q51"/>
  <c r="Q136"/>
  <c r="J51"/>
  <c r="H137"/>
  <c r="R43"/>
  <c r="Q43"/>
  <c r="J43"/>
  <c r="L43"/>
  <c r="R38"/>
  <c r="Q38"/>
  <c r="J38"/>
  <c r="L38"/>
  <c r="R33"/>
  <c r="R48"/>
  <c r="Q33"/>
  <c r="Q48"/>
  <c r="J33"/>
  <c r="H49"/>
  <c r="J10"/>
  <c r="S11"/>
  <c i="1" r="S22"/>
  <c i="3" r="K27"/>
  <c r="K26"/>
  <c r="K25"/>
  <c r="K24"/>
  <c r="K23"/>
  <c r="K22"/>
  <c r="K21"/>
  <c r="K20"/>
  <c r="A13"/>
  <c r="Q11"/>
  <c r="S6"/>
  <c r="S5"/>
  <c i="2" r="R56"/>
  <c r="Q56"/>
  <c r="J56"/>
  <c r="L56"/>
  <c r="R51"/>
  <c r="Q51"/>
  <c r="J51"/>
  <c r="L51"/>
  <c r="R46"/>
  <c r="Q46"/>
  <c r="J46"/>
  <c r="L46"/>
  <c r="R41"/>
  <c r="Q41"/>
  <c r="J41"/>
  <c r="L41"/>
  <c r="R36"/>
  <c r="Q36"/>
  <c r="J36"/>
  <c r="L36"/>
  <c r="R31"/>
  <c r="Q31"/>
  <c r="J31"/>
  <c r="L31"/>
  <c r="R26"/>
  <c r="R61"/>
  <c r="Q26"/>
  <c r="Q61"/>
  <c r="J26"/>
  <c r="H61"/>
  <c r="J11"/>
  <c i="1" r="F21"/>
  <c i="2" r="A13"/>
  <c r="S6"/>
  <c r="S5"/>
  <c i="1" r="S6"/>
  <c r="S5"/>
  <c i="8" l="1" r="L33"/>
  <c r="H96"/>
  <c r="L134"/>
  <c r="L135"/>
  <c r="L137"/>
  <c r="L157"/>
  <c r="L158"/>
  <c i="1" r="D22"/>
  <c i="2" r="L61"/>
  <c r="L62"/>
  <c r="H62"/>
  <c r="J10"/>
  <c i="1" r="D21"/>
  <c i="5" r="S11"/>
  <c i="1" r="S24"/>
  <c i="5" r="L26"/>
  <c r="H171"/>
  <c r="J11"/>
  <c i="1" r="F24"/>
  <c i="7" r="L20"/>
  <c r="H34"/>
  <c r="J34"/>
  <c r="J35"/>
  <c r="H62"/>
  <c r="H63"/>
  <c r="L110"/>
  <c r="L111"/>
  <c r="L113"/>
  <c i="8" r="L25"/>
  <c r="L51"/>
  <c r="H157"/>
  <c r="L204"/>
  <c r="L216"/>
  <c r="L217"/>
  <c i="4" r="L28"/>
  <c i="9" r="L166"/>
  <c i="3" r="L33"/>
  <c r="H48"/>
  <c r="L48"/>
  <c r="L49"/>
  <c r="L51"/>
  <c r="H136"/>
  <c r="L136"/>
  <c r="L137"/>
  <c r="L139"/>
  <c r="H164"/>
  <c r="L164"/>
  <c r="L165"/>
  <c r="L167"/>
  <c r="H172"/>
  <c r="L172"/>
  <c r="L173"/>
  <c r="L175"/>
  <c r="H190"/>
  <c r="L190"/>
  <c r="L191"/>
  <c r="L193"/>
  <c r="H228"/>
  <c r="L228"/>
  <c r="L229"/>
  <c r="L231"/>
  <c r="H241"/>
  <c r="L241"/>
  <c r="L242"/>
  <c r="L244"/>
  <c r="H299"/>
  <c r="L299"/>
  <c r="L300"/>
  <c i="9" r="H171"/>
  <c r="J11"/>
  <c i="1" r="F29"/>
  <c i="2" r="K20"/>
  <c r="Q11"/>
  <c r="L26"/>
  <c i="7" r="L65"/>
  <c i="8" r="H48"/>
  <c r="L48"/>
  <c r="L49"/>
  <c r="L96"/>
  <c r="J96"/>
  <c r="J97"/>
  <c r="L99"/>
  <c r="H135"/>
  <c r="J10"/>
  <c r="S11"/>
  <c i="1" r="S28"/>
  <c i="8" r="H204"/>
  <c r="L206"/>
  <c r="H216"/>
  <c r="L219"/>
  <c i="9" r="L20"/>
  <c i="8" r="H185"/>
  <c r="L185"/>
  <c r="L186"/>
  <c r="H186"/>
  <c i="1" r="D23"/>
  <c r="D26"/>
  <c r="D29"/>
  <c i="2" r="S7"/>
  <c i="4" r="H48"/>
  <c r="L48"/>
  <c r="L49"/>
  <c r="L51"/>
  <c r="H111"/>
  <c r="L111"/>
  <c r="L112"/>
  <c r="L114"/>
  <c r="H124"/>
  <c r="L124"/>
  <c r="L125"/>
  <c i="8" r="H244"/>
  <c r="L244"/>
  <c r="J244"/>
  <c r="J245"/>
  <c i="9" r="L26"/>
  <c i="5" r="L171"/>
  <c r="J171"/>
  <c r="J172"/>
  <c i="6" r="L26"/>
  <c i="7" r="H35"/>
  <c r="J62"/>
  <c r="J63"/>
  <c r="H110"/>
  <c r="L143"/>
  <c r="L144"/>
  <c r="H144"/>
  <c i="6" r="H61"/>
  <c r="J11"/>
  <c i="1" r="F26"/>
  <c i="7" r="L21"/>
  <c r="L29"/>
  <c r="L37"/>
  <c r="L35"/>
  <c i="8" r="L188"/>
  <c r="H203"/>
  <c r="J203"/>
  <c r="J204"/>
  <c i="6" r="L61"/>
  <c r="L62"/>
  <c i="3" l="1" r="J11"/>
  <c i="1" r="F22"/>
  <c i="7" r="S7"/>
  <c i="1" r="D20"/>
  <c i="7" r="J10"/>
  <c r="S11"/>
  <c i="1" r="S27"/>
  <c i="8" r="J11"/>
  <c i="1" r="F28"/>
  <c i="4" r="J11"/>
  <c i="1" r="F23"/>
  <c i="8" r="S203"/>
  <c r="S25"/>
  <c i="5" r="S171"/>
  <c r="S20"/>
  <c i="8" r="S96"/>
  <c r="S21"/>
  <c i="9" r="J171"/>
  <c r="R11"/>
  <c i="7" r="S62"/>
  <c r="S21"/>
  <c i="8" r="S244"/>
  <c r="S27"/>
  <c i="7" r="S34"/>
  <c r="S20"/>
  <c i="8" r="L20"/>
  <c r="L21"/>
  <c r="L22"/>
  <c r="L97"/>
  <c r="J134"/>
  <c r="J135"/>
  <c r="J157"/>
  <c r="J158"/>
  <c r="L245"/>
  <c i="9" r="S7"/>
  <c i="1" r="D28"/>
  <c i="2" r="S11"/>
  <c i="1" r="S21"/>
  <c i="5" r="R11"/>
  <c r="L20"/>
  <c r="L172"/>
  <c i="7" r="J11"/>
  <c i="1" r="F27"/>
  <c r="F25"/>
  <c i="8" r="L23"/>
  <c r="L24"/>
  <c r="J48"/>
  <c r="J49"/>
  <c i="4" r="L22"/>
  <c i="3" r="L20"/>
  <c r="L21"/>
  <c r="L22"/>
  <c r="L23"/>
  <c r="L24"/>
  <c r="L25"/>
  <c r="L26"/>
  <c r="L27"/>
  <c r="J48"/>
  <c r="J49"/>
  <c r="J136"/>
  <c r="J137"/>
  <c r="J164"/>
  <c r="J165"/>
  <c r="J172"/>
  <c r="J173"/>
  <c r="J190"/>
  <c r="J191"/>
  <c r="J228"/>
  <c r="J229"/>
  <c r="J241"/>
  <c r="J242"/>
  <c r="J299"/>
  <c r="J300"/>
  <c i="4" r="S7"/>
  <c i="2" r="J61"/>
  <c r="J62"/>
  <c i="7" r="R11"/>
  <c r="J143"/>
  <c r="J144"/>
  <c i="8" r="L26"/>
  <c r="L27"/>
  <c r="J216"/>
  <c r="J217"/>
  <c r="J185"/>
  <c r="J186"/>
  <c i="2" r="L20"/>
  <c i="3" r="S7"/>
  <c i="1" r="S7"/>
  <c r="F13"/>
  <c i="4" r="L20"/>
  <c r="L21"/>
  <c r="J48"/>
  <c r="J49"/>
  <c r="J111"/>
  <c r="J112"/>
  <c r="J124"/>
  <c r="J125"/>
  <c i="5" r="S7"/>
  <c i="6" r="S7"/>
  <c i="7" r="L22"/>
  <c i="6" r="L20"/>
  <c r="J61"/>
  <c r="R11"/>
  <c i="7" r="L23"/>
  <c r="J110"/>
  <c r="J111"/>
  <c i="8" r="S7"/>
  <c i="1" l="1" r="F11"/>
  <c r="F20"/>
  <c i="8" r="R11"/>
  <c i="4" r="S48"/>
  <c r="S20"/>
  <c r="S111"/>
  <c r="S21"/>
  <c i="8" r="S185"/>
  <c r="S24"/>
  <c r="S134"/>
  <c r="S22"/>
  <c r="S48"/>
  <c r="S20"/>
  <c i="4" r="S124"/>
  <c r="S22"/>
  <c i="8" r="S157"/>
  <c r="S23"/>
  <c i="2" r="S61"/>
  <c r="S20"/>
  <c i="3" r="S172"/>
  <c r="S23"/>
  <c r="S164"/>
  <c r="S22"/>
  <c i="8" r="S216"/>
  <c r="S26"/>
  <c i="3" r="S241"/>
  <c r="S26"/>
  <c i="7" r="S143"/>
  <c r="S23"/>
  <c r="S110"/>
  <c r="S22"/>
  <c i="3" r="S228"/>
  <c r="S25"/>
  <c r="S48"/>
  <c r="S20"/>
  <c r="S190"/>
  <c r="S24"/>
  <c i="6" r="J62"/>
  <c i="3" r="R11"/>
  <c i="2" r="R11"/>
  <c i="3" r="S299"/>
  <c r="S27"/>
  <c i="1" r="D27"/>
  <c r="D25"/>
  <c i="9" r="S171"/>
  <c r="S20"/>
  <c i="3" r="S136"/>
  <c r="S21"/>
  <c i="4" r="R11"/>
  <c i="9" r="J172"/>
  <c i="6" r="S61"/>
  <c r="S20"/>
</calcChain>
</file>

<file path=xl/sharedStrings.xml><?xml version="1.0" encoding="utf-8"?>
<sst xmlns="http://schemas.openxmlformats.org/spreadsheetml/2006/main">
  <si>
    <t>SOUHRNNÝ LIST STAVBY</t>
  </si>
  <si>
    <t>STAVBA</t>
  </si>
  <si>
    <t>TÚ_S_120 - II/218 Statické zajištění silnice Kraslice – Sněžná</t>
  </si>
  <si>
    <t>30.09.2025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</si>
  <si>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</si>
  <si>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</si>
  <si>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</si>
  <si>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</si>
  <si>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</si>
  <si>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</si>
  <si>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</si>
  <si>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</si>
  <si>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</si>
  <si>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</si>
  <si>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</si>
  <si>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</si>
  <si>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</si>
  <si>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</si>
  <si>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</si>
  <si>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část01</t>
  </si>
  <si>
    <t>II/218 Statické zajištění silnice Kraslice</t>
  </si>
  <si>
    <t xml:space="preserve">   └ 000 ꜛ</t>
  </si>
  <si>
    <t>SO 000 - Vedlejší a ostatní náklady</t>
  </si>
  <si>
    <t xml:space="preserve">   └ 101 ꜛ</t>
  </si>
  <si>
    <t>SO 101 - Komunikace a odvodnění</t>
  </si>
  <si>
    <t xml:space="preserve">   └ 102 ꜛ</t>
  </si>
  <si>
    <t>SO 102 - Vyztužemý svah násypu</t>
  </si>
  <si>
    <t xml:space="preserve">   └ 901 ꜛ</t>
  </si>
  <si>
    <t>SO 901 DIO</t>
  </si>
  <si>
    <t>část02</t>
  </si>
  <si>
    <t>II/218 Statické zajištění silnice Kraslice - Sněžná</t>
  </si>
  <si>
    <t>SO 101 - Komunikace</t>
  </si>
  <si>
    <t xml:space="preserve">   └ 201 ꜛ</t>
  </si>
  <si>
    <t>SO 201 - Opěrná zeď</t>
  </si>
  <si>
    <t>SO 901 - DIO</t>
  </si>
  <si>
    <t>SOUPIS PRACÍ</t>
  </si>
  <si>
    <t xml:space="preserve">Objekt: </t>
  </si>
  <si>
    <t xml:space="preserve">Celková cena (bez DPH): </t>
  </si>
  <si>
    <t>000 - SO 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</si>
  <si>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</si>
  <si>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</si>
  <si>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</si>
  <si>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</si>
  <si>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</si>
  <si>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</si>
  <si>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</si>
  <si>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</si>
  <si>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</si>
  <si>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</si>
  <si>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</si>
  <si>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</si>
  <si>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</si>
  <si>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</si>
  <si>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02910</t>
  </si>
  <si>
    <t>OSTATNÍ POŽADAVKY - ZEMĚMĚŘICKÁ MĚŘENÍ VE VÝSTAVBĚ</t>
  </si>
  <si>
    <t>KPL</t>
  </si>
  <si>
    <t>doplňující popis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</si>
  <si>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</si>
  <si>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výměra</t>
  </si>
  <si>
    <t>1 = 1,000 =&gt; A</t>
  </si>
  <si>
    <t>technická specifikace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</si>
  <si>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</si>
  <si>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cenová soustava</t>
  </si>
  <si>
    <t>OTSKP 2025</t>
  </si>
  <si>
    <t>02911</t>
  </si>
  <si>
    <t>OSTATNÍ POŽADAVKY - ZEMĚMĚŘICKÉ ZAMĚŘENÍ</t>
  </si>
  <si>
    <t>vytyčení stavby _x000d_
- směrové a výškové vytyčení stavby dle vytyčovacích souřadnic, včetně vytýčení inženýrských sítí_x000d_
- geodetická činnosti v průběhu provádění stavebních prací včetně vytýčení stavby _x000d_
- včetně vybudování potřebné vytyčovací sítě</t>
  </si>
  <si>
    <t>Položka zahrnuje:
- veškeré náklady spojené s objednatelem požadovanými pracemi
Položka nezahrnuje:
- x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</si>
  <si>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</si>
  <si>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</si>
  <si>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</si>
  <si>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</si>
  <si>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</si>
  <si>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dokumentace skutečného provedení stavby _x000d_
- DSPS v počtu 3 paré + elektronická verze (otevřené i uzavřené formáty)</t>
  </si>
  <si>
    <t>02945</t>
  </si>
  <si>
    <t>OSTAT POŽADAVKY - GEOMETRICKÝ PLÁN</t>
  </si>
  <si>
    <t>podklady pro majetkové vypořádání stavby_x000d_
- vypracování geometrického plánu včetně projednání a schválení na příslušném KÚ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</si>
  <si>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</si>
  <si>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02960</t>
  </si>
  <si>
    <t>OSTATNÍ POŽADAVKY - ODBORNÝ DOZOR</t>
  </si>
  <si>
    <t>Podrobný IG průzkum v době provádění vrtných a zemních prací _x000d_
- odebrání vzorků zemin_x000d_
- laboratorní rozbor vzorků zemin_x000d_
- zjištění přesných informací o skladbě a druhu hornin v podloží navrhovaných opěrných zdí_x000d_
- závěrečná zpráva_x000d_
- zatřídění vybouraných materiálů a zeminy včetně posouzení jejich vhodnosti pro další použití na stavbě_x000d_
- geotechnický dozor _x000d_
- přejímka zemní pláně</t>
  </si>
  <si>
    <t>02991</t>
  </si>
  <si>
    <t>OSTATNÍ POŽADAVKY - INFORMAČNÍ TABULE</t>
  </si>
  <si>
    <t>KUS</t>
  </si>
  <si>
    <t>dočasná informační tabule_x000d_
- rozměr min. 2,0 x 1,0 m_x000d_
- provedení plast nebo plech v barevném provedení, včetně kotvení, údržby a odstranění, údaje dle zadávací dokumentace_x000d_
- včetně přesunů a montáží po dobu stavby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</si>
  <si>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</si>
  <si>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</si>
  <si>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</si>
  <si>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</si>
  <si>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</si>
  <si>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</si>
  <si>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</si>
  <si>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101 - SO 101 - Komunikace a odvodnění</t>
  </si>
  <si>
    <t>Zemní práce</t>
  </si>
  <si>
    <t>Zakládání</t>
  </si>
  <si>
    <t>Svislé a kompletní konstrukce</t>
  </si>
  <si>
    <t>Vodorovné konstrukce</t>
  </si>
  <si>
    <t>Komunikace</t>
  </si>
  <si>
    <t>Trubní vedení</t>
  </si>
  <si>
    <t>Ostatní konstrukce a práce, bourání</t>
  </si>
  <si>
    <t>015111</t>
  </si>
  <si>
    <t xml:space="preserve">POPLATKY ZA LIKVIDACI ODPADŮ NEKONTAMINOVANÝCH - 17 05 04  VYTĚŽENÉ ZEMINY A HORNINY -  I. TŘÍDA TĚŽITELNOSTI</t>
  </si>
  <si>
    <t>t</t>
  </si>
  <si>
    <t xml:space="preserve">z položek 11322, 18214_x000d_
nestmelené podkladní vrstvy  stávající vozovky_x000d_
- předpokládaná objemová hmotnost 1,85 t/m3</t>
  </si>
  <si>
    <t xml:space="preserve">z položky 11322:  23,82*1,85 = 44,067 =&gt; A _x000d_
z položky 18214:  213,5*0,25*1,85 = 98,744 =&gt; B _x000d_
A+B = 142,811 =&gt; C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</si>
  <si>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</si>
  <si>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015112</t>
  </si>
  <si>
    <t xml:space="preserve">POPLATKY ZA LIKVIDACI ODPADŮ NEKONTAMINOVANÝCH - 17 05 04  VYTĚŽENÉ ZEMINY A HORNINY -  II. TŘÍDA TĚŽITELNOSTI</t>
  </si>
  <si>
    <t>z položek 12383, 13183 a 13283_x000d_
předpokládaná objemová hmotnost 1,85 t/m3</t>
  </si>
  <si>
    <t xml:space="preserve">z položky 12383: 6,05*1,85 = 11,193 =&gt; A _x000d_
z položky 13183:  7,875*1,85 = 14,569 =&gt; B _x000d_
z položky 13283:  33,865*1,85 = 62,650 =&gt; C _x000d_
A+B+C = 88,412 =&gt; D</t>
  </si>
  <si>
    <t>015130</t>
  </si>
  <si>
    <t xml:space="preserve">POPLATKY ZA LIKVIDACI ODPADŮ NEKONTAMINOVANÝCH - 17 03 02  VYBOURANÝ ASFALTOVÝ BETON BEZ DEHTU</t>
  </si>
  <si>
    <t xml:space="preserve">z položky 11333_x000d_
stmelené podkladní vrstvy  stávající vozovky_x000d_
- předpokládaná objemová hmotnost 2,50 t/m3</t>
  </si>
  <si>
    <t>6*2,5 = 15,000 =&gt; A</t>
  </si>
  <si>
    <t>1 - Zemní práce</t>
  </si>
  <si>
    <t>11221</t>
  </si>
  <si>
    <t>ODSTRANĚNÍ PAŘEZŮ D DO 0,5M</t>
  </si>
  <si>
    <t>- odstranění stávající ch pařezů po nedávno pokácených stromech _x000d_
- včetně naložení, odvozu a likvidace</t>
  </si>
  <si>
    <t>3 = 3,000 =&gt; A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</si>
  <si>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</si>
  <si>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11222</t>
  </si>
  <si>
    <t>ODSTRANĚNÍ PAŘEZŮ D DO 0,9M</t>
  </si>
  <si>
    <t>- odstranění stávajících pařezů po nedávno pokácených stromech _x000d_
- včetně naložení, odvozu a likvidace</t>
  </si>
  <si>
    <t>11332</t>
  </si>
  <si>
    <t>ODSTRANĚNÍ PODKLADŮ ZPEVNĚNÝCH PLOCH Z KAMENIVA NESTMELENÉHO</t>
  </si>
  <si>
    <t>M3</t>
  </si>
  <si>
    <t>odstranění konstrukce stávající vozovky v místě výkopu pro vyztužený svah a horskou vpust_x000d_
- odstranění podkladů zpevněných ploch z kameniva nestmeleného_x000d_
- předpoklad: tloušťka podkladní vrstvy stávající vozovky 300 mm_x000d_
- včetně naložení, odvozu a uložení na skládku _x000d_
- poplatek za uložení na skládce viz položka 015111</t>
  </si>
  <si>
    <t>plocha dle ACAD_x000d_
68*1,05*0,3 = 21,420 =&gt; A _x000d_
8*0,3 = 2,400 =&gt; B _x000d_
Celkem: A+B = 23,820 =&gt; C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</si>
  <si>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</si>
  <si>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</si>
  <si>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</si>
  <si>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odstranění konstrukce stávající vozovky v místě výkopu pro vyztužený svah a horskou vpust_x000d_
- odstranění podkladů zpevněných ploch s asfaltovým pojivem_x000d_
- předpoklad: tloušťka vrstvy stávající vozovky 80 mm_x000d_
- včetně naložení, odvozu a uložení na skládku _x000d_
- poplatek za uložení na skládce viz položka 015130</t>
  </si>
  <si>
    <t>plocha dle ACAD_x000d_
68*0,08 = 5,440 =&gt; A _x000d_
7*0,08 = 0,560 =&gt; B _x000d_
Celkem: A+B = 6,000 =&gt; C</t>
  </si>
  <si>
    <t>11372</t>
  </si>
  <si>
    <t>FRÉZOVÁNÍ ZPEVNĚNÝCH PLOCH ASFALTOVÝCH</t>
  </si>
  <si>
    <t>odstranění krytu stávající vozovky_x000d_
- předpoklad 40 a 80 mm_x000d_
- včetně naložení a odvozu na místo určení _x000d_
- část materiálu (3,325 m3) bude využita v rámci stavby - do položky 56960 (SO 101)_x000d_
- zbývající část materiálu (18,995 m3) bude odkoupena zhotovitelem stavby na základě uzavřené kupní smlouvy</t>
  </si>
  <si>
    <t>plocha dle ACAD_x000d_
214*0,04 = 8,560 =&gt; A _x000d_
172*0,08 = 13,760 =&gt; B _x000d_
Celkem: A+B = 22,320 =&gt; C</t>
  </si>
  <si>
    <t>12383</t>
  </si>
  <si>
    <t>ODKOP PRO SPOD STAVBU SILNIC A ŽELEZNIC TŘ. II</t>
  </si>
  <si>
    <t>výkop pro zárubní zídku z gabionů_x000d_
- část materiálu (6,75 m3) bude využit do položky 17421 _x000d_
- zbývající část materiálu (6,05 m3) bude odvezen na skládku - včetně naložení, odvozu a uložení na skládku _x000d_
- poplatek za uložení na skládce viz položka 015112</t>
  </si>
  <si>
    <t>Horská vpust v km 12,437_x000d_
výkop pro zárubní zeď z gabionů_x000d_
3,2*4 = 12,800 =&gt; A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</si>
  <si>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</si>
  <si>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13183</t>
  </si>
  <si>
    <t>HLOUBENÍ JAM ZAPAŽ I NEPAŽ TŘ II</t>
  </si>
  <si>
    <t>výkop pro vtokovou jímku _x000d_
- včetně naložení, odvozu a uložení na skládku _x000d_
- poplatek za uložení na skládce viz položka 015112</t>
  </si>
  <si>
    <t>Horská vpust v km 12,437_x000d_
výkop pro vtokovou jímku_x000d_
1,5*2,5*2,1 = 7,875 =&gt; A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</si>
  <si>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</si>
  <si>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13283</t>
  </si>
  <si>
    <t>HLOUBENÍ RÝH ŠÍŘ DO 2M PAŽ I NEPAŽ TŘ. II</t>
  </si>
  <si>
    <t>- část materiálu (8,80 m3) bude využit do položky 17511_x000d_
- zbývající část materiálu (33,865 m3) bude odvezen na skládku - včetně naložení, odvozu a uložení na skládku _x000d_
- poplatek za uložení na skládce viz položka 015112</t>
  </si>
  <si>
    <t>Horská vpust v km 12,437_x000d_
výkop pro potrubí_x000d_
8,5*1,0*1,25 = 10,625 =&gt; A _x000d_
výkop pru skluz_x000d_
7*1*0,3 = 2,100 =&gt; B _x000d_
výkop pro vsakovací žebro_x000d_
4*2*0,8 = 6,400 =&gt; C _x000d_
Mezisoučet: A+B+C = 19,125 =&gt; D _x000d_
výkop pro zpevněný příkop_x000d_
50*1*0,25 = 12,500 =&gt; E _x000d_
výkop pro podélnou drenáž_x000d_
46*0,4*0,6 = 11,040 =&gt; F _x000d_
Mezisoučet: E+F = 23,540 =&gt; G _x000d_
Celkem: A+B+C+E+F = 42,665 =&gt; H</t>
  </si>
  <si>
    <t>17120</t>
  </si>
  <si>
    <t>ULOŽENÍ SYPANINY DO NÁSYPŮ A NA SKLÁDKY BEZ ZHUTNĚNÍ</t>
  </si>
  <si>
    <t>- uložení výkopku na trvalou skládku nebo deponii pro další využití _x000d_
- včetně naložení a dovozu</t>
  </si>
  <si>
    <t xml:space="preserve">z položky 12383: 12,80 = 12,800 =&gt; A _x000d_
z položky 13183:  7,875 = 7,875 =&gt; B _x000d_
z položky 13283:  42,665 = 42,665 =&gt; C _x000d_
A+B+C = 63,340 =&gt; D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</si>
  <si>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</si>
  <si>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17421</t>
  </si>
  <si>
    <t>ZÁSYP JAM A RÝH ZEMINOU BEZ ZHUTNĚNÍ</t>
  </si>
  <si>
    <t>- použita vhodná část zeminy výkopku (položka 12383) z mezideponie_x000d_
- posouzení vhodnosti pro další použití na stavbě bude zajištěno geotechnickým dozorem stavby_x000d_
- včetně naložení a dovozu</t>
  </si>
  <si>
    <t>zásyp prefabrikovaných žlabů zpevnění příkopu (předpoklad 0,15 m3/m´ žlabu)_x000d_
45*0,15 = 6,750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</si>
  <si>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</si>
  <si>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</si>
  <si>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</si>
  <si>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ŠD frakce 0/63 mm_x000d_
- včetně dodání, nákupu a dopravy vhodného materiálu</t>
  </si>
  <si>
    <t>Horská vpust v km 12,437_x000d_
zásyp rýhy pro potrubí_x000d_
8*1*0,3 = 2,400 =&gt; A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</si>
  <si>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</si>
  <si>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17511</t>
  </si>
  <si>
    <t>OBSYP POTRUBÍ A OBJEKTŮ SE ZHUTNĚNÍM</t>
  </si>
  <si>
    <t>- použita vhodná část zeminy výkopku (položka 13283) uložená na mezideponii_x000d_
- posouzení vhodnosti pro další použití na stavbě bude zajištěno geotechnickým dozorem stavby_x000d_
- včetně naložení a dovozu</t>
  </si>
  <si>
    <t>Horská vpust v km 12,437_x000d_
zásyp zárubní zdi z gabionů_x000d_
2,2*4 = 8,800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</si>
  <si>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</si>
  <si>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17581</t>
  </si>
  <si>
    <t>OBSYP POTRUBÍ A OBJEKTŮ Z NAKUPOVANÝCH MATERIÁLŮ</t>
  </si>
  <si>
    <t>obsyp potrubí HV (horské vpusti) ručně_x000d_
- ŠP štěrkopísek frakce 0/8 mm _x000d_
- včetně dodání, nákupu a dopravy vhodného materiálu</t>
  </si>
  <si>
    <t>Horská vpust v km 12,437_x000d_
zásyp potrubí_x000d_
9*1*0,35 = 3,150 =&gt; A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</si>
  <si>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</si>
  <si>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zásyp potrubí a vtokových jímek HV (horské vpusti) strojně_x000d_
- ŠP štěrkodrť frakce 0/22 mm_x000d_
- včetně dodání, nákupu a dopravy vhodného materiálu</t>
  </si>
  <si>
    <t>Horská vpust v km 12,437_x000d_
zásyp potrubí_x000d_
9*1*0,20 = 1,800 =&gt; A _x000d_
zásyp jímky_x000d_
3,4*1,25 = 4,250 =&gt; B _x000d_
Celkem: A+B = 6,050 =&gt; C</t>
  </si>
  <si>
    <t>- pískové lože fr. 0/4 tl. 150 mm pod potrubí PVC DN 250</t>
  </si>
  <si>
    <t>9*1*0,15 = 1,350 =&gt; A</t>
  </si>
  <si>
    <t>18110</t>
  </si>
  <si>
    <t>ÚPRAVA PLÁNĚ SE ZHUTNĚNÍM V HORNINĚ TŘ. I</t>
  </si>
  <si>
    <t>M2</t>
  </si>
  <si>
    <t>úprava zemní pláně pod novou konstrukcí vozovky</t>
  </si>
  <si>
    <t>82,90 = 82,900 =&gt; A</t>
  </si>
  <si>
    <t>Položka zahrnuje:
- úpravu pláně včetně vyrovnání výškových rozdílů. Míru zhutnění určuje projekt.
Položka nezahrnuje:
- x</t>
  </si>
  <si>
    <t>18214</t>
  </si>
  <si>
    <t>ÚPRAVA POVRCHŮ SROVNÁNÍM ÚZEMÍ V TL DO 0,25M</t>
  </si>
  <si>
    <t>- včetně naložení, odvozu a uložení materiálu na skládku _x000d_
- poplatek za uložení na skládce viz položka 015111</t>
  </si>
  <si>
    <t>úprava svahu zářezu nad zpevněným příkopem (předpoklad 2m2/m)_x000d_
49*2 = 98,000 =&gt; A _x000d_
úprava svahu násypu v místě skluzu odvodnění_x000d_
(2+2)*(10+2) = 48,000 =&gt; B _x000d_
úprava svahu násypu v místě nové krajnice_x000d_
(12+10,5)*3 = 67,500 =&gt; C _x000d_
Celkem: A+B+C = 213,500 =&gt; D</t>
  </si>
  <si>
    <t xml:space="preserve">Položka zahrnuje:
-  úpravu pláně včetně vyrovnání výškových rozdílů
Položka nezahrnuje:
- x</t>
  </si>
  <si>
    <t>2 - Zakládání</t>
  </si>
  <si>
    <t>21151</t>
  </si>
  <si>
    <t>SANAČNÍ ŽEBRA Z LOMOVÉHO KAMENE</t>
  </si>
  <si>
    <t>výplň vsakovacího žebra hrubým štěrkem 63/125 mm_x000d_
- hloubka cca 0,80</t>
  </si>
  <si>
    <t>Horská vpust v km 12,437_x000d_
4*2*0,8 = 6,400 =&gt; A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</si>
  <si>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</si>
  <si>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21197</t>
  </si>
  <si>
    <t>OPLÁŠTĚNÍ ODVODŇOVACÍCH ŽEBER Z GEOTEXTILIE</t>
  </si>
  <si>
    <t>podélná drenáž a vsakovací žebro po výtokem HV_x000d_
- filtrační geotextílie 200 g/m2 (VL1 51-01)</t>
  </si>
  <si>
    <t>podélná drenáž_x000d_
46*2 = 92,000 =&gt; A _x000d_
Horská vpust v km 12,437 - vsakovací žebro_x000d_
(0,8+2+0,8)*(0,8+4+0,8) = 20,160 =&gt; B _x000d_
Celkem: A+B = 112,160 =&gt; C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</si>
  <si>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</si>
  <si>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212636</t>
  </si>
  <si>
    <t>TRATIVODY KOMPL Z TRUB Z PLAST HM DN DO 150MM, RÝHA TŘ II</t>
  </si>
  <si>
    <t>M</t>
  </si>
  <si>
    <t>- drenážní potrubí PEHD DN150 mm s neperforovaným dnem_x000d_
- včetně obsypu tříděnou štěrkodrtí ŠD 8/32 mm</t>
  </si>
  <si>
    <t>46 = 46,000 =&gt; A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</si>
  <si>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</si>
  <si>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289973</t>
  </si>
  <si>
    <t>OPLÁŠTĚNÍ (ZPEVNĚNÍ) Z GEOSÍTÍ A GEOROHOŽÍ</t>
  </si>
  <si>
    <t>- biodegradační kokosová síť (rohož) pro zpevnění svahů 400g/m²</t>
  </si>
  <si>
    <t>213,5 = 213,500 =&gt; A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</si>
  <si>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</si>
  <si>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28997B</t>
  </si>
  <si>
    <t>OPLÁŠTĚNÍ (ZPEVNĚNÍ) Z GEOTEXTILIE DO 200G/M2</t>
  </si>
  <si>
    <t xml:space="preserve">-  opláštění zídky z gabionů</t>
  </si>
  <si>
    <t>Horská vpust v km 12,437_x000d_
3*2,5 = 7,500 =&gt; A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</si>
  <si>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</si>
  <si>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3 - Svislé a kompletní konstrukce</t>
  </si>
  <si>
    <t>3272C7</t>
  </si>
  <si>
    <t>ZDI OPĚR, ZÁRUB, NÁBŘEŽ Z GABIONŮ ČÁSTEČNĚ ROVNANÝCH, DRÁT O4,0MM, POVRCHOVÁ ÚPRAVA Zn + Al</t>
  </si>
  <si>
    <t>- zárubní zídka z gabionů</t>
  </si>
  <si>
    <t>Horská vpust v km 12,437_x000d_
3*2,1*0,7 = 4,410 =&gt; A</t>
  </si>
  <si>
    <t>Položka zahrnuje:
- dodávku a osazení drátěných košů s výplní lomovým kamenem.
Položka nezahrnuje:
- gabionové matrace se vykazují v pol.č.2722**.</t>
  </si>
  <si>
    <t>4 - Vodorovné konstrukce</t>
  </si>
  <si>
    <t>45131A</t>
  </si>
  <si>
    <t>PODKLADNÍ A VÝPLŇOVÉ VRSTVY Z PROSTÉHO BETONU C20/25</t>
  </si>
  <si>
    <t>- lože dlažby z betonu C20/25n XF3 tloušťky min. 100 mm + práh u paty svahu_x000d_
- lože pod vtokovou jímku C20/25n XF3 tl. 100 mm_x000d_
- lože pod dlažbu u vtokové jímky C20/25n XF3 tl. 100 mm</t>
  </si>
  <si>
    <t>Horská vpust v km 12,437 - skluz odvodnění_x000d_
7*1*0,1*1,1 = 0,770 =&gt; A _x000d_
1*0,8*0,4*1,1 = 0,352 =&gt; B _x000d_
1,2*1,8*0,1 = 0,216 =&gt; C _x000d_
10*0,1 = 1,000 =&gt; D _x000d_
A+B+C+D = 2,338 =&gt; E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</si>
  <si>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</si>
  <si>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45152</t>
  </si>
  <si>
    <t>PODKLADNÍ A VÝPLŇOVÉ VRSTVY Z KAMENIVA DRCENÉHO</t>
  </si>
  <si>
    <t>- podkladní vrstva zárubní zdi z gabionů ze zhutnělé štěrkodrti ŠD 0/63mm</t>
  </si>
  <si>
    <t>Horská vpust v km 12,437_x000d_
1*3,5*0,15 = 0,525 =&gt; A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</si>
  <si>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</si>
  <si>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465512</t>
  </si>
  <si>
    <t>DLAŽBY Z LOMOVÉHO KAMENE NA MC</t>
  </si>
  <si>
    <t>- dlažba z upraveného lomového žulového kamene min tl. 150 mm s vyspárováním cementovou maltou MC 25 F3, šíře spáry 15 mm_x000d_
- včetně betonového lože z betonu C20/25n XF3 100mm</t>
  </si>
  <si>
    <t>Horská vpust v km 12,437 - skluz odvodnění_x000d_
7*1*0,15 = 1,050 =&gt; A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</si>
  <si>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</si>
  <si>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5 - Komunikace</t>
  </si>
  <si>
    <t>56333</t>
  </si>
  <si>
    <t>VOZOVKOVÉ VRSTVY ZE ŠTĚRKODRTI TL. DO 150MM</t>
  </si>
  <si>
    <t>- štěrkodrť ŠDA 0/32 mm GE tl. 150 mm_x000d_
- štěrkodrť ŠDA 0/63 mm GE min. tl. 150 mm</t>
  </si>
  <si>
    <t>plocha dle ACAD_x000d_
2*76 = 152,000 =&gt; A _x000d_
2*6,9 = 13,800 =&gt; B _x000d_
Celkem: A+B = 165,800 =&gt; C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</si>
  <si>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</si>
  <si>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56960</t>
  </si>
  <si>
    <t>ZPEVNĚNÍ KRAJNIC Z RECYKLOVANÉHO MATERIÁLU</t>
  </si>
  <si>
    <t>zřízení krajnice z R-materiálu tl. 100 mm_x000d_
- krajnice podél zpevněného příkopu_x000d_
- krajnice na násypové straně - podél svodidla (0,50 m)_x000d_
- využití stávajícího materiálu - použit bude materiál z položky 11372</t>
  </si>
  <si>
    <t>krajnice na násypové straně - svodidlo_x000d_
44*0,5*0,1 = 2,200 =&gt; A _x000d_
krajnice podél rigolu odvodnění_x000d_
45*0,25*0,1 = 1,125 =&gt; B _x000d_
Celkem: A+B = 3,325 =&gt; C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</si>
  <si>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</si>
  <si>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</si>
  <si>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</si>
  <si>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 xml:space="preserve">nová konstrukce vozovky
- IP, EP 	infiltrační postřik z modifikované asfaltové emulze C 60 BP 5  0,60 kg/m2*	   
ČSN 73 6129</t>
  </si>
  <si>
    <t>81,5 = 81,500 =&gt; A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</si>
  <si>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</si>
  <si>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</si>
  <si>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</si>
  <si>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 xml:space="preserve">nová konstrukce vozovky
- SP, EP	spojovací postřik z modifikované asfaltové emulze C 60 BP 5  0,25 kg/m2*          
ČSN 73 6129</t>
  </si>
  <si>
    <t>179+218 = 397,000 =&gt; A</t>
  </si>
  <si>
    <t>574A33</t>
  </si>
  <si>
    <t>ASFALTOVÝ BETON PRO OBRUSNÉ VRSTVY ACO 11 TL. 40MM</t>
  </si>
  <si>
    <t>- ACO 11 - asfaltový beton obrusné vrstvy 50/70, tl. 40 mm</t>
  </si>
  <si>
    <t>plocha dle ACAD_x000d_
218 = 218,000 =&gt; A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</si>
  <si>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</si>
  <si>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574D56</t>
  </si>
  <si>
    <t>ASFALTOVÝ BETON PRO LOŽNÍ VRSTVY MODIFIK ACL 16+, 16S TL. 60MM</t>
  </si>
  <si>
    <t xml:space="preserve">- ACL 16+  asfaltový beton ložné vrstvy 50/70, tl. 60 mm</t>
  </si>
  <si>
    <t>plocha dle ACAD_x000d_
179 = 179,000 =&gt; A</t>
  </si>
  <si>
    <t>574F76</t>
  </si>
  <si>
    <t>ASFALTOVÝ BETON PRO PODKLADNÍ VRSTVY MODIFIK ACP 16+, 16S TL. 80MM</t>
  </si>
  <si>
    <t xml:space="preserve">- ACP 16+  asfaltový beton podkladní vrstvy 50/70, tl. 80 mm</t>
  </si>
  <si>
    <t>plocha dle ACAD_x000d_
75 = 75,000 =&gt; A _x000d_
6,5 = 6,500 =&gt; B _x000d_
Celkem: A+B = 81,500 =&gt; C</t>
  </si>
  <si>
    <t>8 - Trubní vedení</t>
  </si>
  <si>
    <t>89722</t>
  </si>
  <si>
    <t>VPUSŤ KANALIZAČNÍ HORSKÁ KOMPLETNÍ Z BETON DÍLCŮ</t>
  </si>
  <si>
    <t>- prefabrikovaná vtoková jímka horské vpusti_x000d_
- s dvojitou litinovou mříží (C250) určenou pro horské vpusti_x000d_
- kompletní dodávka a montáž</t>
  </si>
  <si>
    <t>Horská vpust v km 12,437_x000d_
1 = 1,000 =&gt; A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</si>
  <si>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</si>
  <si>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89915</t>
  </si>
  <si>
    <t>STUPADLA (A POD)</t>
  </si>
  <si>
    <t>- stupadla (kovová nebo plastová)</t>
  </si>
  <si>
    <t>Horská vpust v km 12,437_x000d_
3 = 3,000 =&gt; A</t>
  </si>
  <si>
    <t>Položka zahrnuje:
- veškerý materiál, výrobky a polotovary
- mimostaveništní a vnitrostaveništní dopravy (rovněž přesuny), včetně naložení a složení,případně s uložením
Položka nezahrnuje:
- x</t>
  </si>
  <si>
    <t>9 - Ostatní konstrukce a práce, bourání</t>
  </si>
  <si>
    <t>9113A1</t>
  </si>
  <si>
    <t>SVODIDLO OCEL SILNIČ JEDNOSTR, ÚROVEŇ ZADRŽ N1, N2 - DODÁVKA A MONTÁŽ</t>
  </si>
  <si>
    <t xml:space="preserve">- silniční svodidlo s osazením sloupků zaberaněním ocelové úroveň zádržnosti N2 vzdálenosti sloupků přes 2 do 4 m  jednostranné</t>
  </si>
  <si>
    <t>44 = 44,000 =&gt; A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</si>
  <si>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</si>
  <si>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9113A3</t>
  </si>
  <si>
    <t>SVODIDLO OCEL SILNIČ JEDNOSTR, ÚROVEŇ ZADRŽ N1, N2 - DEMONTÁŽ S PŘESUNEM</t>
  </si>
  <si>
    <t>- demontáž stávající svodidel _x000d_
- včetně naložení a odvozu do sběrných surovin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</si>
  <si>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</si>
  <si>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91238</t>
  </si>
  <si>
    <t>SMĚROVÉ SLOUPKY Z PLAST HMOT - NÁSTAVCE NA SVODIDLA VČETNĚ ODRAZNÉHO PÁSKU</t>
  </si>
  <si>
    <t>6 = 6,000 =&gt; A</t>
  </si>
  <si>
    <t>Položka zahrnuje:
- dodání a osazení sloupku včetně nutných zemních prací
- vnitrostaveništní a mimostaveništní doprava
- odrazky plastové nebo z retroreflexní fólie
Položka nezahrnuje:
- x</t>
  </si>
  <si>
    <t>915111</t>
  </si>
  <si>
    <t>VODOROVNÉ DOPRAVNÍ ZNAČENÍ BARVOU HLADKÉ - DODÁVKA A POKLÁDKA</t>
  </si>
  <si>
    <t>- vodící proužky V4 šířky 125 mm</t>
  </si>
  <si>
    <t>70*2*0,125 = 17,500 =&gt; A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</si>
  <si>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</si>
  <si>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</si>
  <si>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</si>
  <si>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</si>
  <si>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</si>
  <si>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>zpevnění rigolu u vtokových jímek propustků (HV)
- silniční obrubník osazený do lože z betonu C20/25n XF3 100mm</t>
  </si>
  <si>
    <t>Položka zahrnuje:
- dodání a pokládku betonových obrubníků o rozměrech předepsaných zadávací dokumentací
- betonové lože i boční betonovou opěrku
Položka nezahrnuje:
- x</t>
  </si>
  <si>
    <t>9183A3</t>
  </si>
  <si>
    <t>PROPUSTY Z TRUB DN 300MM PLASTOVÝCH</t>
  </si>
  <si>
    <t>- zesílené (korugované) potrubí PVC DN 250 SN8</t>
  </si>
  <si>
    <t>Horská vpust v km 12,437_x000d_
9 = 9,000 =&gt; A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</si>
  <si>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</si>
  <si>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919112</t>
  </si>
  <si>
    <t>ŘEZÁNÍ ASFALTOVÉHO KRYTU VOZOVEK TL DO 100MM</t>
  </si>
  <si>
    <t>- výkop pro vyztužený svah a horskou vpust</t>
  </si>
  <si>
    <t>6+3+3 = 12,000 =&gt; A</t>
  </si>
  <si>
    <t>Položka zahrnuje:
- řezání vozovkové vrstvy v předepsané tloušťce
- spotřeba vody
Položka nezahrnuje:
- x</t>
  </si>
  <si>
    <t>931326</t>
  </si>
  <si>
    <t>TĚSNĚNÍ DILATAČ SPAR ASF ZÁLIVKOU MODIFIK PRŮŘ DO 800MM2</t>
  </si>
  <si>
    <t>Položka zahrnuje:
- dodávku a osazení předepsaného materiálu
- očištění ploch spáry před úpravou
- očištění okolí spáry po úpravě
Položka nezahrnuje:
- těsnící profil</t>
  </si>
  <si>
    <t>935212</t>
  </si>
  <si>
    <t>PŘÍKOPOVÉ ŽLABY Z BETON TVÁRNIC ŠÍŘ DO 600MM DO BETONU TL 100MM</t>
  </si>
  <si>
    <t>zpevnění dna příkopu odvodnění
- žlabové prefabrikáty (např. B BC 33-60) do lože z betonu C20/25n XF3 tloušťky min. 100 mm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</si>
  <si>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</si>
  <si>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935832</t>
  </si>
  <si>
    <t>ŽLABY A RIGOLY DLÁŽDĚNÉ Z LOMOVÉHO KAMENE TL DO 250MMM DO BETONU TL 100MM</t>
  </si>
  <si>
    <t>- dlažba z lomového kamene min tl. 150 mm s vyspárováním cementovou maltou C25 F3_x000d_
- včetně betonového lože z betonu C20/25n XF3 100 mm</t>
  </si>
  <si>
    <t>Horská vpust v km 12,437 - dlažba u vtokové jímky_x000d_
10 = 10,000 =&gt; A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</si>
  <si>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</si>
  <si>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102 - SO 102 - Vyztužemý svah násypu</t>
  </si>
  <si>
    <t>014211</t>
  </si>
  <si>
    <t>POPLATKY ZA ZEMNÍK - ORNICE</t>
  </si>
  <si>
    <t>- ohumusování sanovaného svahu násypu - poplatek za ornici _x000d_
- ornice pro položku 18225</t>
  </si>
  <si>
    <t>228*0,3 = 68,400 =&gt; A</t>
  </si>
  <si>
    <t>Položka zahrnuje:
- veškeré poplatky majiteli zemníku související s nákupem zeminy (nikoliv s otvírkou zemníku)
Položka nezahrnuje:
- x</t>
  </si>
  <si>
    <t>položka 12373.2 a 18214_x000d_
- předpokládaná objemová hmotnost zeminy výkopku 1,85 t/m3</t>
  </si>
  <si>
    <t xml:space="preserve">z položky 12373.2:  77,004*1,85 = 142,457 =&gt; A _x000d_
z položky 18214:  80*0,25*1,85 = 37,000 =&gt; B _x000d_
A+B = 179,457 =&gt; C</t>
  </si>
  <si>
    <t>položka 12383.2
- předpokládaná objemová hmotnost zeminy výkopku 1,85 t/m3</t>
  </si>
  <si>
    <t>77,004*1,85 = 142,457 =&gt; A</t>
  </si>
  <si>
    <t>015113</t>
  </si>
  <si>
    <t xml:space="preserve">POPLATKY ZA LIKVIDACI ODPADŮ NEKONTAMINOVANÝCH - 17 05 04  VYTĚŽENÉ ZEMINY A HORNINY -  III. TŘÍDA TĚŽITELNOSTI</t>
  </si>
  <si>
    <t>- z položky 12393_x000d_
- předpokládaná objemová hmotnost zeminy výkopku 1,85 t/m3</t>
  </si>
  <si>
    <t xml:space="preserve">- z položky 12393:  51,336*1,85 = 94,972 =&gt; A</t>
  </si>
  <si>
    <t>12373</t>
  </si>
  <si>
    <t>ODKOP PRO SPOD STAVBU SILNIC A ŽELEZNIC TŘ. I</t>
  </si>
  <si>
    <t>výkop pro vyztužený svah násypu - předpoklad 40% výkopu_x000d_
předpoklad: 25% vytříděné zeminy z této části výkopu bude uloženo na meziskládku a použito zpět na vyztužený svah násypu (do položky 17910)_x000d_
- včetně odvozu na meziskládku, materiál bude využit zpět na stavbě_x000d_
- zatřídění vybouraných materiálů a zeminy včetně posouzení vhodnosti pro další použití na stavbě bude zajištěno geotechnickým dozorem stavby</t>
  </si>
  <si>
    <t>(25,4+16)/2*12,4*0,4*0,25 = 25,668 =&gt; A</t>
  </si>
  <si>
    <t>výkop pro vyztužený svah násypu - předpoklad 40% výkopu_x000d_
předpoklad: 75% vytříděné zeminy z této části výkopu bude uloženo na skládku_x000d_
- včetně naložení a odvozu materiálu na trvalou skládku _x000d_
- poplatek za skládkovné v položce 015111_x000d_
- zatřídění vybouraných materiálů a zeminy včetně posouzení vhodnosti pro další použití na stavbě bude zajištěno geotechnickým dozorem stavby</t>
  </si>
  <si>
    <t>(25,4+16)/2*12,4*0,4*0,75 = 77,004 =&gt; A</t>
  </si>
  <si>
    <t>výkop pro vyztužený svah násypu - předpoklad 40% výkopu_x000d_
předpoklad: 75% vytříděné zeminy z této části výkopu bude uloženo na skládku_x000d_
- včetně naložení a odvozu materiálu na trvalou skládku _x000d_
- poplatek za skládkovné v položce 015112_x000d_
- zatřídění vybouraných materiálů a zeminy včetně posouzení vhodnosti pro další použití na stavbě bude zajištěno geotechnickým dozorem stavby</t>
  </si>
  <si>
    <t>12393</t>
  </si>
  <si>
    <t>ODKOP PRO SPOD STAVBU SILNIC A ŽELEZNIC TŘ. III</t>
  </si>
  <si>
    <t>výkop pro vyztužený svah násypu - předpoklad 20% výkopu_x000d_
předpoklad: 100% zeminy z této části výkopu bude uloženo na skládku_x000d_
- včetně naložení a odvozu materiálu na trvalou skládku _x000d_
- poplatek za skládkovné v položce 015113_x000d_
- zatřídění vybouraných materiálů a zeminy včetně posouzení vhodnosti pro další použití na stavbě bude zajištěno geotechnickým dozorem stavby</t>
  </si>
  <si>
    <t>(25,4+16)/2*12,4*0,2 = 51,336 =&gt; A</t>
  </si>
  <si>
    <t>12573</t>
  </si>
  <si>
    <t>VYKOPÁVKY ZE ZEMNÍKŮ A SKLÁDEK TŘ. I</t>
  </si>
  <si>
    <t>- ornice pro položku 18225_x000d_
- včetně naložení a odvozu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</si>
  <si>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</si>
  <si>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- uložení na trvalou skládku a meziskládku_x000d_
- včetně naložení a dovozu</t>
  </si>
  <si>
    <t xml:space="preserve">z položky 12373.1:  25,668 = 25,668 =&gt; A _x000d_
z položky 12373.2:  77,004 = 77,004 =&gt; B _x000d_
z položky 12383.1:  25,668 = 25,668 =&gt; C _x000d_
z položky 12383.2:  77,004 = 77,004 =&gt; D _x000d_
z položky 12393:  51,336 = 51,336 =&gt; E _x000d_
A+B+C+D+E = 256,680 =&gt; F</t>
  </si>
  <si>
    <t>17910</t>
  </si>
  <si>
    <t>NÁSYPY Z ARMOVANÝCH ZEMIN SE ZHUTNĚNÍM</t>
  </si>
  <si>
    <t>po vrstvách 300 mm hutněný vyztužený násyp (Id=0.90, D=100% PS)_x000d_
z vhodné části výkopku (původní zeminy) dle ČSN 736133_x000d_
- materiál pro násyp z položek12373.1 a 12383.1</t>
  </si>
  <si>
    <t>25,668+25,668 = 51,336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</si>
  <si>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nezahrnuje armovací sítě</t>
  </si>
  <si>
    <t>17980</t>
  </si>
  <si>
    <t>NÁSYPY Z ARMOVANÝCH ZEMIN Z NAKUPOVANÝCH MATERÁLŮ</t>
  </si>
  <si>
    <t>po vrstvách 300 mm hutněný vyztužený násyp (Id=0.90, D=100% PS)_x000d_
ze štěrkodrti ŠDA 0/63mm dle ČSN 736133_x000d_
- včetně dodání, nákupu a dopravy vhodného materiálu</t>
  </si>
  <si>
    <t>(25,4+16)/2*12,6 = 260,820 =&gt; A _x000d_
-51,336 = -51,336 =&gt; B _x000d_
Celkem: A+B = 209,484 =&gt; C</t>
  </si>
  <si>
    <t xml:space="preserve">Položka zahrnuje:
- kompletní provedení zemní konstrukce vč.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nezahrnuje armovací sítě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nezahrnuje armovací sítě</t>
  </si>
  <si>
    <t>úprava svahu pod sanovaným svahem násypu_x000d_
- včetně naložení, odvozu a uložení materiálu na skládku _x000d_
- poplatek za uložení na skládce viz položka 015111</t>
  </si>
  <si>
    <t>80 = 80,000 =&gt; A</t>
  </si>
  <si>
    <t>18225</t>
  </si>
  <si>
    <t>ROZPROSTŘENÍ ORNICE VE SVAHU V TL DO 0,50M</t>
  </si>
  <si>
    <t>ohumusování sanovaného svahu násypu z ornice v konečné tloušťce tl. 300 mm_x000d_
- ornice z položky 014211, vykopávky ze zemníku v položce 12573</t>
  </si>
  <si>
    <t>30*7,6 = 228,000 =&gt; A</t>
  </si>
  <si>
    <t>Položka zahrnuje:
- nutné přemístění ornice z dočasných skládek vzdálených do 50m
- rozprostření ornice v předepsané tloušťce ve svahu přes 1:5
Položka nezahrnuje:
- x</t>
  </si>
  <si>
    <t>18242</t>
  </si>
  <si>
    <t>ZALOŽENÍ TRÁVNÍKU HYDROOSEVEM NA ORNICI</t>
  </si>
  <si>
    <t>zatravnění sanovaného svahu násypu_x000d_
- včetně dodání, nákupu a dovozu travního semene_x000d_
- včetně následné péče</t>
  </si>
  <si>
    <t>228 = 228,000 =&gt; A</t>
  </si>
  <si>
    <t>Položka zahrnuje:
- dodání předepsané travní směsi, hydroosev na ornici, zalévání, první pokosení, to vše bez ohledu na sklon terénu
Položka nezahrnuje:
- x</t>
  </si>
  <si>
    <t>28996</t>
  </si>
  <si>
    <t>OPLÁŠTĚNÍ (ZPEVNĚNÍ) SÍŤOVINOU Z PLASTICKÝCH HMOT</t>
  </si>
  <si>
    <t xml:space="preserve">zpevnění upraveného svahu georohoží (např. SECUMAT  ES 601 G4), včetně přikotvení pomocí spon/kotev z betonářské oceli R v počtu 4 ks/m²</t>
  </si>
  <si>
    <t>30*7 = 210,000 =&gt; A</t>
  </si>
  <si>
    <t>Položka zahrnuje:
- dodávku předepsané síťoviny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</si>
  <si>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289972</t>
  </si>
  <si>
    <t>OPLÁŠTĚNÍ (ZPEVNĚNÍ) Z GEOMŘÍŽOVIN</t>
  </si>
  <si>
    <t>výztuž sanovaného svahu PET geomříží (např. SECUGRID 80/20 R6)</t>
  </si>
  <si>
    <t>(16,3+17,6+18,8+20+21,3+22,5+23,7)*3 = 420,600 =&gt; A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</si>
  <si>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</si>
  <si>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901 - SO 901 DIO</t>
  </si>
  <si>
    <t>911CA2</t>
  </si>
  <si>
    <t>SVODIDLO BETON, ÚROVEŇ ZADRŽ N2 VÝŠ 0,8M - MONTÁŽ S PŘESUNEM (BEZ DODÁVKY)</t>
  </si>
  <si>
    <t>- dočasná silniční betonová svodidla výšky 0,5 m v délce výkopu</t>
  </si>
  <si>
    <t>30 = 30,000 =&gt; A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</si>
  <si>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podkladní vrstvu
Způsob měření:
- vykazuje se délka svodidla v základní výšce, délka náběhů se nezapočítává</t>
  </si>
  <si>
    <t>911CA3</t>
  </si>
  <si>
    <t>SVODIDLO BETON, ÚROVEŇ ZADRŽ N2 VÝŠ 0,8M - DEMONTÁŽ S PŘESUNEM</t>
  </si>
  <si>
    <t>911CA9</t>
  </si>
  <si>
    <t>SVODIDLO BETON, ÚROVEŇ ZADRŽ N2 VÝŠ 0,8M - NÁJEM</t>
  </si>
  <si>
    <t>MDEN</t>
  </si>
  <si>
    <t>předpokládaná délka trvání DIO 2 měsíce (60 dní)_x000d_
30*60 = 1800,000 =&gt; A</t>
  </si>
  <si>
    <t>Položka zahrnuje:
- denní sazbu za pronájem zařízení
Položka nezahrnuje:
- x
Způsob měření:
- počet měrných jednotek se určí jako součin délky zařízení v předepsané výšce a počtu dnů použití</t>
  </si>
  <si>
    <t>914172</t>
  </si>
  <si>
    <t>DOPRAVNÍ ZNAČKY ZÁKLADNÍ VELIKOSTI HLINÍKOVÉ TŘ RA2 - MONTÁŽ S PŘEMÍSTĚNÍM</t>
  </si>
  <si>
    <t>dočasné dopravní značení</t>
  </si>
  <si>
    <t>2*6+2*1+1 = 15,000 =&gt; A</t>
  </si>
  <si>
    <t>Položka zahrnuje:
- dopravu demontované značky z dočasné skládky
- osazení a montáž značky na místě určeném projektem
- nutnou opravu poškozených částí
Položka nezahrnuje:
- dodávku značky</t>
  </si>
  <si>
    <t>914173</t>
  </si>
  <si>
    <t>DOPRAVNÍ ZNAČKY ZÁKLADNÍ VELIKOSTI HLINÍKOVÉ TŘ RA2 - DEMONTÁŽ</t>
  </si>
  <si>
    <t>15 = 15,000 =&gt; A</t>
  </si>
  <si>
    <t>Položka zahrnuje:
- odstranění, demontáž a odklizení materiálu s odvozem na předepsané místo
Položka nezahrnuje:
- x</t>
  </si>
  <si>
    <t>914179</t>
  </si>
  <si>
    <t>DOPRAV ZNAČKY ZÁKL VEL HLINÍK TŘ RA2 - NÁJEMNÉ</t>
  </si>
  <si>
    <t>KSDEN</t>
  </si>
  <si>
    <t>předpokládaná délka trvání DIO 2 měsíce (60 dní)_x000d_
(2*6+2*1+1)*60 = 900,000 =&gt; A</t>
  </si>
  <si>
    <t>Položka zahrnuje:
- sazbu za pronájem dopravních značek a zařízení
Položka nezahrnuje:
- x
Způsob měření:
- počet jednotek je určen jako součin počtu značek a počtu dní použití</t>
  </si>
  <si>
    <t>914942</t>
  </si>
  <si>
    <t>SLOUPKY A STOJKY DZ Z HLINÍK TRUBEK DO PATKY MONT S PŘESUNEM</t>
  </si>
  <si>
    <t>2*4+2*1+1 = 11,000 =&gt; A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</si>
  <si>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</si>
  <si>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914943</t>
  </si>
  <si>
    <t>SLOUPKY A STOJKY DZ Z HLINÍK TRUBEK DO PATKY DEMONTÁŽ</t>
  </si>
  <si>
    <t>11 = 11,000 =&gt; A</t>
  </si>
  <si>
    <t>914949</t>
  </si>
  <si>
    <t>SLOUPKY A STOJKY DZ Z HLINÍK TRUBEK DO PATKY NÁJEMNÉ</t>
  </si>
  <si>
    <t>předpokládaná délka trvání DIO 2 měsíce (60 dní)_x000d_
(2*5+2*1+1)*60 = 780,000 =&gt; A</t>
  </si>
  <si>
    <t>Položka zahrnuje:
- sazbu za pronájem dopravních značek a zařízení
Položka nezahrnuje:
- x
Způsob měření:
- očet měrných jednotek se určí jako součin počtu sloupků a počtu dní použití</t>
  </si>
  <si>
    <t>915321</t>
  </si>
  <si>
    <t>VODOR DOPRAV ZNAČ Z FÓLIE DOČAS ODSTRANITEL - DOD A POKLÁDKA</t>
  </si>
  <si>
    <t>I. a II. etapa stavby 
Dočasné vodorovné značení V5 bude provedeno žlutou nalepovací páskou (po dokončení stavby odstranit)</t>
  </si>
  <si>
    <t>2*2*3*0,125 = 1,500 =&gt; A</t>
  </si>
  <si>
    <t>Položka zahrnuje:
- dodání a pokládku předepsané fólie
- předznačení
Položka nezahrnuje:
- x</t>
  </si>
  <si>
    <t>915322</t>
  </si>
  <si>
    <t>VODOR DOPRAV ZNAČ Z FÓLIE DOČAS ODSTRANITEL - ODSTRANĚNÍ</t>
  </si>
  <si>
    <t>1,5 = 1,500 =&gt; A</t>
  </si>
  <si>
    <t>Položka zahrnuje:
- odstranění značení bez ohledu na způsob provedení (zatření, zbroušení)
- odklizení vzniklé suti
Položka nezahrnuje:
- x</t>
  </si>
  <si>
    <t>916112</t>
  </si>
  <si>
    <t>DOPRAV SVĚTLO VÝSTRAŽ SAMOSTATNÉ - MONTÁŽ S PŘESUNEM</t>
  </si>
  <si>
    <t>2 = 2,000 =&gt; A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</si>
  <si>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</si>
  <si>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916113</t>
  </si>
  <si>
    <t>DOPRAV SVĚTLO VÝSTRAŽ SAMOSTATNÉ - DEMONTÁŽ</t>
  </si>
  <si>
    <t>916119</t>
  </si>
  <si>
    <t>DOPRAV SVĚTLO VÝSTRAŽ SAMOSTATNÉ - NÁJEMNÉ</t>
  </si>
  <si>
    <t>předpokládaná délka trvání DIO 2 měsíce (60 dní)_x000d_
2*60 = 120,000 =&gt; A</t>
  </si>
  <si>
    <t>Položka zahrnuje:
- sazbu za pronájem zařízení
Položka nezahrnuje:
- x
Způsob měření:
- součin počtu zařízení a počtu dní použití.</t>
  </si>
  <si>
    <t>916122</t>
  </si>
  <si>
    <t>DOPRAV SVĚTLO VÝSTRAŽ SOUPRAVA 3KS - MONTÁŽ S PŘESUNEM</t>
  </si>
  <si>
    <t>3x světla na dočasné dopravní zábraně Z2</t>
  </si>
  <si>
    <t>916123</t>
  </si>
  <si>
    <t>DOPRAV SVĚTLO VÝSTRAŽ SOUPRAVA 3KS - DEMONTÁŽ</t>
  </si>
  <si>
    <t>916129</t>
  </si>
  <si>
    <t>DOPRAV SVĚTLO VÝSTRAŽ SOUPRAVA 3KS - NÁJEMNÉ</t>
  </si>
  <si>
    <t>předpokládaná délka trvání DIO 2 měsíce (60 dní)_x000d_
1*60 = 60,000 =&gt; A</t>
  </si>
  <si>
    <t>916152</t>
  </si>
  <si>
    <t>SEMAFOROVÁ PŘENOSNÁ SOUPRAVA - MONTÁŽ S PŘESUNEM</t>
  </si>
  <si>
    <t>I.a II. etapa stavby</t>
  </si>
  <si>
    <t>916153</t>
  </si>
  <si>
    <t>SEMAFOROVÁ PŘENOSNÁ SOUPRAVA - DEMONTÁŽ</t>
  </si>
  <si>
    <t>I. a II. etapa stavby</t>
  </si>
  <si>
    <t>916159</t>
  </si>
  <si>
    <t>SEMAFOROVÁ PŘENOSNÁ SOUPRAVA - NÁJEMNÉ</t>
  </si>
  <si>
    <t>916312</t>
  </si>
  <si>
    <t>DOPRAVNÍ ZÁBRANY Z2 TŘ RA1 -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</si>
  <si>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</si>
  <si>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916313</t>
  </si>
  <si>
    <t>DOPRAVNÍ ZÁBRANY Z2 TŘ RA1 - DEMONTÁŽ</t>
  </si>
  <si>
    <t>916319</t>
  </si>
  <si>
    <t>DOPRAVNÍ ZÁBRANY Z2 - NÁJEMNÉ</t>
  </si>
  <si>
    <t>916332</t>
  </si>
  <si>
    <t>SMĚROVACÍ DESKY Z4 JEDNOSTR TŘ RA1 - MONTÁŽ S PŘESUNEM</t>
  </si>
  <si>
    <t>dočasné dopravní značení
- samostatné směrovací desky Z4 v délce stavby á 10 m</t>
  </si>
  <si>
    <t>8 = 8,000 =&gt; A</t>
  </si>
  <si>
    <t>916333</t>
  </si>
  <si>
    <t>SMĚROVACÍ DESKY Z4 JEDNOSTR TŘ RA1 - DEMONTÁŽ</t>
  </si>
  <si>
    <t>916339</t>
  </si>
  <si>
    <t>SMĚROVACÍ DESKY Z4 JEDNOSTR TŘ RA1 - NÁJEMNÉ</t>
  </si>
  <si>
    <t>předpokládaná délka trvání DIO 2 měsíce (60 dní)_x000d_
8*60 = 480,000 =&gt; A</t>
  </si>
  <si>
    <t>916712</t>
  </si>
  <si>
    <t>UPEVŇOVACÍ KONSTR - PODKLADNÍ DESKA POD 28KG - MONTÁŽ S PŘESUNEM</t>
  </si>
  <si>
    <t>- dočasné dopravní značky
- samostatné směrovací desky Z4 v délce stavby</t>
  </si>
  <si>
    <t>2*4+2*1+1 = 11,000 =&gt; A _x000d_
8 = 8,000 =&gt; B _x000d_
Celkem: A+B = 19,000 =&gt; C</t>
  </si>
  <si>
    <t>916713</t>
  </si>
  <si>
    <t>UPEVŇOVACÍ KONSTR - PODKLADNÍ DESKA POD 28KG - DEMONTÁŽ</t>
  </si>
  <si>
    <t>19 = 19,000 =&gt; A</t>
  </si>
  <si>
    <t>916719</t>
  </si>
  <si>
    <t>UPEVŇOVACÍ KONSTR - PODKLAD DESKA POD 28KG - NÁJEMNÉ</t>
  </si>
  <si>
    <t>předpokládaná délka trvání DIO 2 měsíce (60 dní)_x000d_
(2*4+2*1+1)*60 = 660,000 =&gt; A _x000d_
8*60 = 480,000 =&gt; B _x000d_
Celkem: A+B = 1140,000 =&gt; C</t>
  </si>
  <si>
    <t>Položka zahrnuje:
- sazbu za pronájem zařízení
Položka nezahrnuje:
- x
Způsob měření:
- počet měrných jednotek se určí jako součin počtu zařízení a počtu dní použití.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</si>
  <si>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</si>
  <si>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 xml:space="preserve">Položka zahrnuje:       
- zajištění všech dostupných podkladů pro vyhotovení geometrického plánu investorem
- polní práce spojené s vyhotovením geometrického plánu
- výpočetní a grafické kancelářské práce spojené s vyhotovením geometrického plánu
- autorizace výsledného elaborátu geometrického plánu Autorizovaným Zeměměřičským Inženýrem (AZI) 
- zajištění formální a technické kontroly, včetně potvrzení geometrického plánu místně příslušným katastrálním pracovištěm</t>
  </si>
  <si>
    <t>101 - SO 101 - Komunikace</t>
  </si>
  <si>
    <t xml:space="preserve">z položek 11322_x000d_
nestmelené podkladní vrstvy  stávající vozovky_x000d_
- předpokládaná objemová hmotnost 1,85 t/m3</t>
  </si>
  <si>
    <t>21,6*1,85 = 39,960 =&gt; A</t>
  </si>
  <si>
    <t>11120</t>
  </si>
  <si>
    <t>ODSTRANĚNÍ KŘOVIN</t>
  </si>
  <si>
    <t>- odstranění křovin_x000d_
- včetně naložení, odvozu a likvidace odpadu</t>
  </si>
  <si>
    <t>plocha dle ACAD_x000d_
180 = 180,000 =&gt; A</t>
  </si>
  <si>
    <t>Položka zahrnuje:
- odstranění křovin a stromů do průměru 100 mm
- dopravu dřevin bez ohledu na vzdálenost
- spálení na hromadách nebo štěpkování
Položka nezahrnuje:
- x</t>
  </si>
  <si>
    <t>odstranění konstrukce stávající vozovky _x000d_
- odstranění podkladů zpevněných ploch z kameniva nestmeleného_x000d_
- předpoklad: tloušťka podkladní vrstvy stávající vozovky 300 mm_x000d_
- včetně naložení, odvozu a uložení na skládku _x000d_
- poplatek za uložení na skládce viz položka 015111</t>
  </si>
  <si>
    <t>plocha dle ACAD_x000d_
36*2*0,3 = 21,600 =&gt; A</t>
  </si>
  <si>
    <t>odstranění krytu stávající vozovky_x000d_
předpoklad: _x000d_
- v místě výkopu bude odfrézována celá tloušťka stmelených vrstev stávající vozovky 200 mm_x000d_
- v rozsahu opravy krytu vozovky bude odfrézován kryt v proměnné tloušťce 40 až 100 mm_x000d_
- vyfrézovaný materiál bude odkoupen zhotovitelem stavby na základě uzavřené kupní smlouvy</t>
  </si>
  <si>
    <t>plocha dle ACAD_x000d_
417*0,04 = 16,680 =&gt; A _x000d_
406*0,06 = 24,360 =&gt; B _x000d_
37*2,2*0,1 = 8,140 =&gt; C _x000d_
Celkem: A+B+C = 49,180 =&gt; D</t>
  </si>
  <si>
    <t>plocha dle ACAD_x000d_
36*2,25 = 81,000 =&gt; A</t>
  </si>
  <si>
    <t>- konstrukce vozovky (D1-A-2, TDZ V, P III)_x000d_
- ŠDA - štěrkodrť 0/32 mm Ge tl. min. 150 mm_x000d_
- ČSN EN 13285 (ČSN 73 6126-1)</t>
  </si>
  <si>
    <t>56334</t>
  </si>
  <si>
    <t>VOZOVKOVÉ VRSTVY ZE ŠTĚRKODRTI TL. DO 200MM</t>
  </si>
  <si>
    <t>- konstrukce vozovky (D1-A-2, TDZ V, P III)_x000d_
- ŠDA - štěrkodrť 0/32mm Ge tl. 200 mm_x000d_
- ČSN EN 13285 (ČSN 73 6126-1)</t>
  </si>
  <si>
    <t xml:space="preserve">- konstrukce vozovky_x000d_
- IP, EP 	infiltrační postřik z modifikované asfaltové emulze C 60 BP 5  0,60 kg/m2*	   _x000d_
- ČSN 73 6129</t>
  </si>
  <si>
    <t>92,5 = 92,500 =&gt; A _x000d_
417-92,5 = 324,500 =&gt; B _x000d_
A+B = 417,000 =&gt; C</t>
  </si>
  <si>
    <t xml:space="preserve">- konstrukce vozovky_x000d_
- SP, EP	spojovací postřik z modifikované asfaltové emulze C 60 BP 5  0,25 kg/m2*          _x000d_
- ČSN 73 6129</t>
  </si>
  <si>
    <t>429 = 429,000 =&gt; A</t>
  </si>
  <si>
    <t>- konstrukce vozovky (D1-A-2, TDZ V, P III)_x000d_
- ACO 11	- asfaltový beton obrusné vrstvy 50/70, tl. 40 mm _x000d_
- ČSN EN 13108-1 (ČSN 73 6121)</t>
  </si>
  <si>
    <t>plocha dle ACAD_x000d_
429 = 429,000 =&gt; A</t>
  </si>
  <si>
    <t>574E88</t>
  </si>
  <si>
    <t>ASFALTOVÝ BETON PRO PODKLADNÍ VRSTVY ACP 22+, 22S TL. 90MM</t>
  </si>
  <si>
    <t>- konstrukce vozovky (D1-A-2, TDZ V, P III)_x000d_
- ACP 22+ - asfaltový beton pro podkladní vrstvy 50/70, tl. 90 mm _x000d_
- ČSN EN 13108-1 (ČSN 73 6121)</t>
  </si>
  <si>
    <t>plocha dle ACAD_x000d_
37*2,5 = 92,500 =&gt; A</t>
  </si>
  <si>
    <t>574F07</t>
  </si>
  <si>
    <t>ASFALTOVÝ BETON PRO PODKLADNÍ VRSTVY MODIFIK ACP 22+, 22S</t>
  </si>
  <si>
    <t>- konstrukce vozovky (D1-A-2, TDZ V, P III)_x000d_
- ACP 22+ - asfaltový beton pro podkladní vrstvy 50/70_x000d_
- podkladní a vyrovnávací vrstva stávající vozovky 60 až 100 mm_x000d_
- ČSN EN 13108-1 (ČSN 73 6121)</t>
  </si>
  <si>
    <t>(417-92,5)*0,09 = 29,205 =&gt; A</t>
  </si>
  <si>
    <t>58920</t>
  </si>
  <si>
    <t>VÝPLŇ SPAR MODIFIKOVANÝM ASFALTEM</t>
  </si>
  <si>
    <t>- těsnění spáry podél říms opěrných zdí (dle VL 403.42)_x000d_
- těsnění spár na začátku a konci úpravy</t>
  </si>
  <si>
    <t>30 = 30,000 =&gt; A _x000d_
6+6 = 12,000 =&gt; B _x000d_
A+B = 42,000 =&gt; C</t>
  </si>
  <si>
    <t>Položka zahrnuje: 
- dodávku předepsaného materiálu
- vyčištění a výplň spar tímto materiálem
Položka nezahrnuje:
- x</t>
  </si>
  <si>
    <t>58950</t>
  </si>
  <si>
    <t>VÝPLŇ SPAR PRYŽOVOU VLOŽKOU</t>
  </si>
  <si>
    <t>- těsnění spáry podél říms opěrných zdí (dle VL 403.42)</t>
  </si>
  <si>
    <t>30+12+12 = 54,000 =&gt; A</t>
  </si>
  <si>
    <t>9113B1</t>
  </si>
  <si>
    <t>SVODIDLO OCEL SILNIČ JEDNOSTR, ÚROVEŇ ZADRŽ H1 -DODÁVKA A MONTÁŽ</t>
  </si>
  <si>
    <t>- úseky svodidla délky 12,0 m navazujcíí na zábradelní svodidla na opěrných zdích</t>
  </si>
  <si>
    <t>2*12 = 24,000 =&gt; A</t>
  </si>
  <si>
    <t>72*2*0,125 = 18,000 =&gt; A</t>
  </si>
  <si>
    <t>- spára podél říms opěrných zdí - pro těsnící zálivku_x000d_
- spára na začátku a konci úseku</t>
  </si>
  <si>
    <t>201 - SO 201 - Opěrná zeď</t>
  </si>
  <si>
    <t>Přidružená stavební výroba</t>
  </si>
  <si>
    <t xml:space="preserve">z položky 12373.2:  69,54*1,85 = 128,649 =&gt; A _x000d_
z položky 18214:  200,0*0,25*1,85 = 92,500 =&gt; B _x000d_
A+B = 221,149 =&gt; C</t>
  </si>
  <si>
    <t>104,31*1,85 = 192,974 =&gt; A</t>
  </si>
  <si>
    <t>- zemina z vrtání pilot _x000d_
- z položky 26135_x000d_
- předpokládaná objemová hmotnost zeminy výkopku 1,85 t/m3</t>
  </si>
  <si>
    <t xml:space="preserve">- z položky 26135:  3,14*0,1225*0,1225*180*1,85 = 15,691 =&gt; C</t>
  </si>
  <si>
    <t>výkop pro opěrnou zeď - předpoklad 40% výkopu_x000d_
předpoklad: 25% vytříděné zeminy z této části výkopu bude uloženo na meziskládku a použito zpět na zásyp opěrné zdi - do položky 17110 (20,0 m3) a do položky 458523.1 (3,18 m3)_x000d_
- včetně odvozu na meziskládku, materiál bude využit zpět na stavbě_x000d_
- zatřídění vybouraných materiálů a zeminy včetně posouzení vhodnosti pro další použití na stavbě bude zajištěno geotechnickým dozorem stavby</t>
  </si>
  <si>
    <t>38*6,1*0,4*0,25 = 23,180 =&gt; A</t>
  </si>
  <si>
    <t>výkop pro opěrnou zeď - předpoklad 40% výkopu_x000d_
předpoklad: 75% vytříděné zeminy z této části výkopu bude uloženo na skládku_x000d_
- včetně naložení a odvozu materiálu na trvalou skládku _x000d_
- poplatek za skládkovné v položce 015111_x000d_
- zatřídění vybouraných materiálů a zeminy včetně posouzení vhodnosti pro další použití na stavbě bude zajištěno geotechnickým dozorem stavby</t>
  </si>
  <si>
    <t>38*6,1*0,4*0,75 = 69,540 =&gt; A</t>
  </si>
  <si>
    <t>výkop pro opěrnou zeď - předpoklad 60% výkopu_x000d_
předpoklad: 25% vytříděné zeminy z této části výkopu bude uloženo na meziskládku a použito zpět na zásyp opěrné zdi (458523.1)_x000d_
- včetně odvozu na meziskládku, materiál bude využit zpět na stavbě_x000d_
- zatřídění vybouraných materiálů a zeminy včetně posouzení vhodnosti pro další použití na stavbě bude zajištěno geotechnickým dozorem stavby</t>
  </si>
  <si>
    <t>38*6,1*0,6*0,25 = 34,770 =&gt; A</t>
  </si>
  <si>
    <t>výkop pro opěrnou zeď - předpoklad 60% výkopu_x000d_
předpoklad: 75% vytříděné zeminy z této části výkopu bude uloženo na skládku_x000d_
- včetně naložení a odvozu materiálu na trvalou skládku _x000d_
- poplatek za skládkovné v položce 015112_x000d_
- zatřídění vybouraných materiálů a zeminy včetně posouzení vhodnosti pro další použití na stavbě bude zajištěno geotechnickým dozorem stavby</t>
  </si>
  <si>
    <t>38*6,1*0,6*0,75 = 104,310 =&gt; A</t>
  </si>
  <si>
    <t>13273</t>
  </si>
  <si>
    <t>HLOUBENÍ RÝH ŠÍŘ DO 2M PAŽ I NEPAŽ TŘ. I</t>
  </si>
  <si>
    <t>výkop pro zpevnění svahu pod prostupem římsy opěrné zdi_x000d_
- včetně naložení a odvozu na meziskládku, materiál bude využit zpět na stavbě - do položky 458523.1</t>
  </si>
  <si>
    <t>2*5*1,0*0,3 = 3,000 =&gt; A</t>
  </si>
  <si>
    <t>17110</t>
  </si>
  <si>
    <t>ULOŽENÍ SYPANINY DO NÁSYPŮ SE ZHUTNĚNÍM</t>
  </si>
  <si>
    <t>- úprava svahu pod opěrnou zdí_x000d_
- využití zeminy z položky 12373.1 _x000d_
- včetně naložení a dovozu</t>
  </si>
  <si>
    <t>40*0,5 = 20,000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</si>
  <si>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</si>
  <si>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z položky 12373.1:  23,18 = 23,180 =&gt; A _x000d_
z položky 12373.2: 69,54 = 69,540 =&gt; B _x000d_
z položky 12383.1:  34,77 = 34,770 =&gt; C _x000d_
z položky 12383.2:  104,310 = 104,310 =&gt; D _x000d_
z položky 13273:  3 = 3,000 =&gt; E _x000d_
A+B+C+D+E = 234,800 =&gt; F</t>
  </si>
  <si>
    <t>úprava svahu pod opěrnou zdí_x000d_
plocha dle ACAD_x000d_
- včetně naložení, odvozu a uložení materiálu na skládku _x000d_
- poplatek za uložení na skládce viz položka 015111</t>
  </si>
  <si>
    <t>40*5 = 200,000 =&gt; A</t>
  </si>
  <si>
    <t>18481</t>
  </si>
  <si>
    <t>OCHRANA STROMŮ BEDNĚNÍM</t>
  </si>
  <si>
    <t>- ochrana stromů bedněním 
- kompletní dodávka, včetně nákupu a dodání potřebného materiálu
- včetně následného odstranění, odvozu a likvidace</t>
  </si>
  <si>
    <t>4 = 4,000 =&gt; A</t>
  </si>
  <si>
    <t>Položka zahrnuje:
- veškerý materiál, výrobky a polotovary, včetně mimostaveništní a vnitrostaveništní dopravy (rovněž přesuny), včetně naložení a složení, případně s uložením
Položka nezahrnuje:
- x</t>
  </si>
  <si>
    <t>21152</t>
  </si>
  <si>
    <t>SANAČNÍ ŽEBRA Z KAMENIVA DRCENÉHO ŠD</t>
  </si>
  <si>
    <t>obsyp podélné drenáže ŠD 8/16mm
- včetně nákupu materiálu</t>
  </si>
  <si>
    <t>30*0,7*0,15 = 3,150 =&gt; A</t>
  </si>
  <si>
    <t>podélná drenáž - filtrační geotextilie
- geotextilie netkané (polypropylenová vlákna) se základní ÚV stabilizací 100 g/m2</t>
  </si>
  <si>
    <t>30*2 = 60,000 =&gt; A</t>
  </si>
  <si>
    <t>224367</t>
  </si>
  <si>
    <t>VÝZTUŽ PILOT TUHÁ</t>
  </si>
  <si>
    <t>- dodání, osazení a vycentrování do vrtu ocelového profilu HEB140 (34kg/m) v jakosti 11 375 délky 5,0 m</t>
  </si>
  <si>
    <t>5*4*5*0,034 = 3,400 =&gt; A</t>
  </si>
  <si>
    <t xml:space="preserve">Položka zahrnuje:
- veškerý materiál, výrobky a polotovary, včetně mimostaveništní a vnitrostaveništní dopravy (rovněž přesuny), včetně naložení a složení, případně s uložením
- dodání předepsané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</si>
  <si>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227831</t>
  </si>
  <si>
    <t>MIKROPILOTY KOMPLET D DO 150MM NA POVRCHU</t>
  </si>
  <si>
    <t>- šikmé mikropiloty ∅108/10mm délky 5,0m s injektovaným kořenem délky 4,0 m</t>
  </si>
  <si>
    <t>5*4*5 = 100,000 =&gt; A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</si>
  <si>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</si>
  <si>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26135</t>
  </si>
  <si>
    <t>VRTY PRO KOTVENÍ, INJEKTÁŽ A MIKROPILOTY NA POVRCHU TŘ. III D DO 300MM</t>
  </si>
  <si>
    <t>- vrty pro svislé zápory a šikmé mikropiloty - průměr 245/218 mm_x000d_
_x000d_
- zemina z vrtání bude uložena na skládku, včetně naložení, odvozu a uložení na skládku _x000d_
- poplatek za uložení na skládce viz položka 015113</t>
  </si>
  <si>
    <t>5*8*4,5 = 180,000 =&gt; A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</si>
  <si>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</si>
  <si>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281611</t>
  </si>
  <si>
    <t>INJEKTOVÁNÍ NÍZKOTLAKÉ Z CEMENTOVÝCH POJIV NA POVRCHU</t>
  </si>
  <si>
    <t>- zálivka aktivovanou cementovou maltou_x000d_
- výplň vrtů svislých mikropilot (zápor) aktivovanou cementovou směsí</t>
  </si>
  <si>
    <t>5*4*4,5*0,07*1,1 = 6,930 =&gt; A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</si>
  <si>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</si>
  <si>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- zpevnění upraveného svahu pod opěrnou zdí biodegradační georohoží</t>
  </si>
  <si>
    <t>200 = 200,000 =&gt; A</t>
  </si>
  <si>
    <t>317325</t>
  </si>
  <si>
    <t>ŘÍMSY ZE ŽELEZOBETONU DO C30/37 (B37)</t>
  </si>
  <si>
    <t>- římsa opěrné zdi - beton C30/37 XF4</t>
  </si>
  <si>
    <t>30*0,31 = 9,300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</si>
  <si>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</si>
  <si>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</si>
  <si>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</si>
  <si>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- římsa opěrné zdi_x000d_
- 120 kg/m3</t>
  </si>
  <si>
    <t>9,3*0,12 = 1,116 =&gt; A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</si>
  <si>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</si>
  <si>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327325</t>
  </si>
  <si>
    <t>ZDI OPĚRNÉ, ZÁRUBNÍ, NÁBŘEŽNÍ ZE ŽELEZOVÉHO BETONU DO C30/37 (B37)</t>
  </si>
  <si>
    <t>- základ a dřík opěrné zdi - beton C30/37 - XF2</t>
  </si>
  <si>
    <t>základový pas_x000d_
30*1,4*0,8 = 33,600 =&gt; A _x000d_
dřík_x000d_
30*0,6*0,7 = 12,600 =&gt; B _x000d_
Celkem: A+B = 46,200 =&gt; C</t>
  </si>
  <si>
    <t>327365</t>
  </si>
  <si>
    <t>VÝZTUŽ ZDÍ OPĚRNÝCH, ZÁRUBNÍCH, NÁBŘEŽNÍCH Z OCELI 10505</t>
  </si>
  <si>
    <t>- základ a dřík opěrné zdi_x000d_
- 80 kg/m3</t>
  </si>
  <si>
    <t>46,2*0,08 = 3,696 =&gt; A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</si>
  <si>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</si>
  <si>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451312</t>
  </si>
  <si>
    <t>PODKLADNÍ A VÝPLŇOVÉ VRSTVY Z PROSTÉHO BETONU C12/15</t>
  </si>
  <si>
    <t>- podkladní beton opěrné zdi tl. do 150 mm</t>
  </si>
  <si>
    <t>30*2,2*0,15 = 9,900 =&gt; A</t>
  </si>
  <si>
    <t>45731</t>
  </si>
  <si>
    <t>VYROVNÁVACÍ A SPÁD PROSTÝ BETON</t>
  </si>
  <si>
    <t>- spádový beton podélné drenáže - C12/15 XC0 tl. 150 mm</t>
  </si>
  <si>
    <t>458523</t>
  </si>
  <si>
    <t>VÝPLŇ ZA OPĚRAMI A ZDMI Z KAMENIVA DRCENÉHO, INDEX ZHUTNĚNÍ ID DO 0,9</t>
  </si>
  <si>
    <t>zásyp výkopů za opěrnou zdí - vhodná část zeminy výkopku, po vrstvách 250 mm hutněný zásyp (id=0.90, D=100% PS) z nesoudržného, nenamrzavého materiálu_x000d_
předpoklad: bude upřesněno geotechnickým dozorem stavby_x000d_
- využití zeminy z položek 12373.1 (3,18 m3) a 12383.1 (34,77 m3) a 13273 (3 m3)_x000d_
- včetně naložení a dovozu z mezideponie</t>
  </si>
  <si>
    <t>23,18+34,77+3 = 60,950 =&gt; A _x000d_
zemina použitá pro úpravy svahu u paty zdi_x000d_
-20 = -20,000 =&gt; B _x000d_
Celkem: A+B = 40,950 =&gt; C</t>
  </si>
  <si>
    <t>zásyp výkopů za opěrnou zdí - nakupovaný materiál, po vrstvách 250 mm hutněný zásyp (id=0.90, D=100% PS)_x000d_
- z nesoudržného, nenamrzavého materiálu štěrkodrti _x000d_
- ŠDa 0/63mm (ČSN 736133)_x000d_
- předpoklad - bude upřesněno geotechnickým dozorem stavby</t>
  </si>
  <si>
    <t>30*1,25+8*5 = 77,500 =&gt; A _x000d_
odpočet - zpětné použití vhodné části výkopku_x000d_
-40,95 = -40,950 =&gt; B _x000d_
Celkem: A+B = 36,550 =&gt; C</t>
  </si>
  <si>
    <t>46452</t>
  </si>
  <si>
    <t>POHOZ DNA A SVAHŮ Z KAMENIVA DRCENÉHO</t>
  </si>
  <si>
    <t>- zpevnění svahu pod prostupem římsy opěrné zdi hrubým štěrkem 32/63mm tl. 300mm</t>
  </si>
  <si>
    <t>7 - Přidružená stavební výroba</t>
  </si>
  <si>
    <t>711111</t>
  </si>
  <si>
    <t>IZOLACE BĚŽNÝCH KONSTRUKCÍ PROTI ZEMNÍ VLHKOSTI ASFALTOVÝMI NÁTĚRY</t>
  </si>
  <si>
    <t>- izolace rubu opěrné zdi - penetrační a 2x asfaltový nátěr</t>
  </si>
  <si>
    <t>30*(0,8+0,8) = 48,000 =&gt; A _x000d_
30*0,8 = 24,000 =&gt; B _x000d_
Celkem: A+B = 72,000 =&gt; C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</si>
  <si>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</si>
  <si>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711509</t>
  </si>
  <si>
    <t>OCHRANA IZOLACE NA POVRCHU TEXTILIÍ</t>
  </si>
  <si>
    <t>- ochranná izolace rubu opěrné zdi - netkaná geotextilie 400g/m²</t>
  </si>
  <si>
    <t>Položka zahrnuje:
- dodání předepsaného ochranného materiálu
- zřízení ochrany izolace
Položka nezahrnuje:
- x</t>
  </si>
  <si>
    <t>78383</t>
  </si>
  <si>
    <t>NÁTĚRY BETON KONSTR TYP S4 (OS-C)</t>
  </si>
  <si>
    <t>- ochranný nátěr hrany římsy a prostupu odvodnění - typ S4 (dle tab. č.5 TP31)</t>
  </si>
  <si>
    <t>hrana římsy_x000d_
30*0,4 = 12,000 =&gt; A _x000d_
prostupy odvodnění_x000d_
2*(0,15+0,25+0,15)*1 = 1,100 =&gt; B _x000d_
Celkem: A+B = 13,100 =&gt; C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</si>
  <si>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</si>
  <si>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87533</t>
  </si>
  <si>
    <t>POTRUBÍ DREN Z TRUB PLAST DN DO 150MM</t>
  </si>
  <si>
    <t>- podélná drenáž HDPE DN 150mm - vyústění</t>
  </si>
  <si>
    <t>2*4 = 8,000 =&gt; A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</si>
  <si>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</si>
  <si>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875332</t>
  </si>
  <si>
    <t>POTRUBÍ DREN Z TRUB PLAST DN DO 150MM DĚROVANÝCH</t>
  </si>
  <si>
    <t>- podélná drenáž - HDPE DN 150mm</t>
  </si>
  <si>
    <t>9117C1</t>
  </si>
  <si>
    <t>SVOD OCEL ZÁBRADEL ÚROVEŇ ZADRŽ H2 - DODÁVKA A MONTÁŽ</t>
  </si>
  <si>
    <t>- zábradelní svodidla ocelová s osazením sloupků kotvením do římsy, úrovně zádržnosti H2 s madlem</t>
  </si>
  <si>
    <t xml:space="preserve"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
Způsob měření:
- vykazuje se délka svodidla v předepsané výšce, délka náběhů se nezapočítává</t>
  </si>
  <si>
    <t>- sloupek svodidlový plastový s retroreflexní fólií s kovovým držákem</t>
  </si>
  <si>
    <t>931182</t>
  </si>
  <si>
    <t>VÝPLŇ DILATAČNÍCH SPAR Z POLYSTYRENU TL 20MM</t>
  </si>
  <si>
    <t>- dilatační spáry základu, dříku a římsy</t>
  </si>
  <si>
    <t>4*(1,4*0,8+0,6*0,7) = 6,160 =&gt; A _x000d_
4*0,31 = 1,240 =&gt; B _x000d_
Celkem: A+B = 7,400 =&gt; C</t>
  </si>
  <si>
    <t>Položka zahrnuje:
- dodávku a osazení předepsaného materiálu
- očištění ploch spáry před úpravou
- očištění okolí spáry po úpravě
Položka nezahrnuje:
- x</t>
  </si>
  <si>
    <t>931334</t>
  </si>
  <si>
    <t>TĚSNĚNÍ DILATAČNÍCH SPAR POLYURETANOVÝM TMELEM PRŮŘEZU DO 400MM2</t>
  </si>
  <si>
    <t>4*(0,8+0,7) = 6,000 =&gt; A _x000d_
4*(0,2+0,5+0,8+0,15) = 6,600 =&gt; B _x000d_
Celkem: A+B = 12,600 =&gt; C</t>
  </si>
  <si>
    <t>93135</t>
  </si>
  <si>
    <t>TĚSNĚNÍ DILATAČ SPAR PRYŽ PÁSKOU NEBO KRUH PROFILEM</t>
  </si>
  <si>
    <t>901 - SO 901 - DIO</t>
  </si>
  <si>
    <t>38 = 38,000 =&gt; A</t>
  </si>
  <si>
    <t>předpokládaná délka trvání DIO - 3 měsíce (90 dní)_x000d_
38*90 = 3420,000 =&gt; A</t>
  </si>
  <si>
    <t>předpokládaná délka trvání DIO - 3 měsíce (90 dní)_x000d_
(2*6+2*1+1)*90 = 1350,000 =&gt; A</t>
  </si>
  <si>
    <t>předpokládaná délka trvání DIO - 3 měsíce (90 dní)_x000d_
(2*5+2*1+1)*90 = 1170,000 =&gt; A</t>
  </si>
  <si>
    <t>I. etapa stavby 
Dočasné vodorovné značení V5 bude provedeno žlutou nalepovací páskou (po dokončení stavby odstranit)</t>
  </si>
  <si>
    <t>2*3,5*0,25 = 1,750 =&gt; A</t>
  </si>
  <si>
    <t>předpokládaná délka trvání DIO - 3 měsíce (90 dní)_x000d_
2*90 = 180,000 =&gt; A</t>
  </si>
  <si>
    <t>předpokládaná délka trvání DIO - 3 měsíce (90 dní)_x000d_
1*90 = 90,000 =&gt; A</t>
  </si>
  <si>
    <t>I. etapa stavby</t>
  </si>
  <si>
    <t>předpokládaná délka trvání DIO - 3 měsíce (90 dní)_x000d_
8*90 = 720,000 =&gt; A</t>
  </si>
  <si>
    <t>předpokládaná délka trvání DIO - 3 měsíce (90 dní)_x000d_
(2*4+2*1+1)*90 = 990,000 =&gt; A _x000d_
8*90 = 720,000 =&gt; B _x000d_
Celkem: A+B = 1710,000 =&gt; C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</si>
</sst>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6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83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3" fillId="2" borderId="10" xfId="0" applyFont="1" applyFill="1" applyBorder="1" applyAlignment="1" applyProtection="1">
      <alignment horizontal="left"/>
    </xf>
    <xf numFmtId="0" fontId="3" fillId="2" borderId="10" xfId="0" applyFont="1" applyFill="1" applyBorder="1" applyProtection="1"/>
    <xf numFmtId="164" fontId="3" fillId="2" borderId="10" xfId="0" applyNumberFormat="1" applyFont="1" applyFill="1" applyBorder="1" applyProtection="1"/>
    <xf numFmtId="0" fontId="0" fillId="2" borderId="10" xfId="0" applyFill="1" applyBorder="1" applyProtection="1"/>
    <xf numFmtId="0" fontId="3" fillId="2" borderId="11" xfId="0" applyFont="1" applyFill="1" applyBorder="1" applyAlignment="1" applyProtection="1">
      <alignment horizontal="left"/>
    </xf>
    <xf numFmtId="0" fontId="3" fillId="2" borderId="11" xfId="0" applyFont="1" applyFill="1" applyBorder="1" applyProtection="1"/>
    <xf numFmtId="164" fontId="3" fillId="2" borderId="11" xfId="0" applyNumberFormat="1" applyFont="1" applyFill="1" applyBorder="1" applyProtection="1"/>
    <xf numFmtId="0" fontId="6" fillId="3" borderId="12" xfId="0" quotePrefix="1" applyFont="1" applyFill="1" applyBorder="1" applyProtection="1"/>
    <xf numFmtId="164" fontId="3" fillId="3" borderId="12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3" fillId="3" borderId="12" xfId="0" applyNumberFormat="1" applyFont="1" applyFill="1" applyBorder="1" applyProtection="1">
      <protection locked="0"/>
    </xf>
    <xf numFmtId="4" fontId="3" fillId="3" borderId="12" xfId="0" applyNumberFormat="1" applyFont="1" applyFill="1" applyBorder="1" applyProtection="1"/>
    <xf numFmtId="164" fontId="3" fillId="3" borderId="12" xfId="0" applyNumberFormat="1" applyFont="1" applyFill="1" applyBorder="1" applyAlignment="1" applyProtection="1">
      <alignment horizontal="right"/>
      <protection locked="0"/>
    </xf>
    <xf numFmtId="9" fontId="3" fillId="3" borderId="12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0" fontId="6" fillId="2" borderId="12" xfId="0" applyFont="1" applyFill="1" applyBorder="1" applyProtection="1"/>
    <xf numFmtId="0" fontId="6" fillId="2" borderId="12" xfId="0" applyFont="1" applyFill="1" applyBorder="1" applyAlignment="1" applyProtection="1">
      <alignment horizontal="right"/>
    </xf>
    <xf numFmtId="164" fontId="6" fillId="2" borderId="12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2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3" xfId="0" applyFill="1" applyBorder="1" applyProtection="1"/>
    <xf numFmtId="0" fontId="6" fillId="2" borderId="14" xfId="0" applyFont="1" applyFill="1" applyBorder="1" applyAlignment="1" applyProtection="1">
      <alignment horizontal="right"/>
    </xf>
    <xf numFmtId="164" fontId="6" fillId="2" borderId="14" xfId="0" applyNumberFormat="1" applyFont="1" applyFill="1" applyBorder="1" applyAlignment="1" applyProtection="1">
      <alignment horizontal="left"/>
      <protection locked="0"/>
    </xf>
    <xf numFmtId="164" fontId="6" fillId="2" borderId="13" xfId="0" applyNumberFormat="1" applyFont="1" applyFill="1" applyBorder="1" applyProtection="1">
      <protection locked="0"/>
    </xf>
    <xf numFmtId="164" fontId="6" fillId="2" borderId="14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5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>
      <pane activePane="bottomLeft" state="frozen" topLeftCell="A20" ySplit="19"/>
      <selection pane="bottomLeft" activeCell="A20" sqref="A20"/>
    </sheetView>
  </sheetViews>
  <sheetFormatPr defaultRowHeight="13.2"/>
  <cols>
    <col min="1" max="1" width="4.664063"/>
    <col min="2" max="2" width="21.66406"/>
    <col min="3" max="3" width="140.6641"/>
    <col min="4" max="6" width="17.66406"/>
    <col min="7" max="7" width="4.664063"/>
    <col min="19" max="19" width="8.886719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0+('0 - 000'!S5+'1 - 101'!S5+'2 - 102'!S5+'3 - 901'!S5+'4 - 000'!S5+'5 - 101'!S5+'6 - 201'!S5+'7 - 901'!S5)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0+('0 - 000'!S6+'1 - 101'!S6+'2 - 102'!S6+'3 - 901'!S6+'4 - 000'!S6+'5 - 101'!S6+'6 - 201'!S6+'7 - 901'!S6)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0+('0 - 000'!S7+'1 - 101'!S7+'2 - 102'!S7+'3 - 901'!S7+'4 - 000'!S7+'5 - 101'!S7+'6 - 201'!S7+'7 - 901'!S7)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SUM(D20,D25)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4" t="s">
        <v>20</v>
      </c>
      <c r="D20" s="25">
        <f>SUM(D21,D22,D23,D24)</f>
        <v>0</v>
      </c>
      <c r="E20" s="26"/>
      <c r="F20" s="25">
        <f>SUM(F21,F22,F23,F24)</f>
        <v>0</v>
      </c>
      <c r="G20" s="13"/>
      <c r="H20" s="2"/>
      <c r="I20" s="2"/>
    </row>
    <row r="21" thickBot="1" ht="13.95">
      <c r="A21" s="10"/>
      <c r="B21" s="27" t="s">
        <v>21</v>
      </c>
      <c r="C21" s="28" t="s">
        <v>22</v>
      </c>
      <c r="D21" s="29">
        <f>'0 - 000'!J10</f>
        <v>0</v>
      </c>
      <c r="E21" s="30"/>
      <c r="F21" s="29">
        <f>('0 - 000'!J11)</f>
        <v>0</v>
      </c>
      <c r="G21" s="13"/>
      <c r="H21" s="2"/>
      <c r="I21" s="2"/>
      <c r="S21" s="9">
        <f>ROUND('0 - 000'!S11,4)</f>
        <v>0</v>
      </c>
    </row>
    <row r="22" thickTop="1" thickBot="1" ht="14.7">
      <c r="A22" s="10"/>
      <c r="B22" s="31" t="s">
        <v>23</v>
      </c>
      <c r="C22" s="32" t="s">
        <v>24</v>
      </c>
      <c r="D22" s="33">
        <f>'1 - 101'!J10</f>
        <v>0</v>
      </c>
      <c r="E22" s="30"/>
      <c r="F22" s="33">
        <f>('1 - 101'!J11)</f>
        <v>0</v>
      </c>
      <c r="G22" s="13"/>
      <c r="H22" s="2"/>
      <c r="I22" s="2"/>
      <c r="S22" s="9">
        <f>ROUND('1 - 101'!S11,4)</f>
        <v>0</v>
      </c>
    </row>
    <row r="23" thickTop="1" thickBot="1" ht="14.7">
      <c r="A23" s="10"/>
      <c r="B23" s="31" t="s">
        <v>25</v>
      </c>
      <c r="C23" s="32" t="s">
        <v>26</v>
      </c>
      <c r="D23" s="33">
        <f>'2 - 102'!J10</f>
        <v>0</v>
      </c>
      <c r="E23" s="30"/>
      <c r="F23" s="33">
        <f>('2 - 102'!J11)</f>
        <v>0</v>
      </c>
      <c r="G23" s="13"/>
      <c r="H23" s="2"/>
      <c r="I23" s="2"/>
      <c r="S23" s="9">
        <f>ROUND('2 - 102'!S11,4)</f>
        <v>0</v>
      </c>
    </row>
    <row r="24" thickTop="1" thickBot="1" ht="14.7">
      <c r="A24" s="10"/>
      <c r="B24" s="31" t="s">
        <v>27</v>
      </c>
      <c r="C24" s="32" t="s">
        <v>28</v>
      </c>
      <c r="D24" s="33">
        <f>'3 - 901'!J10</f>
        <v>0</v>
      </c>
      <c r="E24" s="30"/>
      <c r="F24" s="33">
        <f>('3 - 901'!J11)</f>
        <v>0</v>
      </c>
      <c r="G24" s="13"/>
      <c r="H24" s="2"/>
      <c r="I24" s="2"/>
      <c r="S24" s="9">
        <f>ROUND('3 - 901'!S11,4)</f>
        <v>0</v>
      </c>
    </row>
    <row r="25" thickTop="1" ht="13.95">
      <c r="A25" s="10"/>
      <c r="B25" s="34" t="s">
        <v>29</v>
      </c>
      <c r="C25" s="34" t="s">
        <v>30</v>
      </c>
      <c r="D25" s="35">
        <f>SUM(D26,D27,D28,D29)</f>
        <v>0</v>
      </c>
      <c r="E25" s="26"/>
      <c r="F25" s="35">
        <f>SUM(F26,F27,F28,F29)</f>
        <v>0</v>
      </c>
      <c r="G25" s="13"/>
      <c r="H25" s="2"/>
      <c r="I25" s="2"/>
    </row>
    <row r="26" thickBot="1" ht="13.95">
      <c r="A26" s="10"/>
      <c r="B26" s="27" t="s">
        <v>21</v>
      </c>
      <c r="C26" s="28" t="s">
        <v>22</v>
      </c>
      <c r="D26" s="29">
        <f>'4 - 000'!J10</f>
        <v>0</v>
      </c>
      <c r="E26" s="30"/>
      <c r="F26" s="29">
        <f>('4 - 000'!J11)</f>
        <v>0</v>
      </c>
      <c r="G26" s="13"/>
      <c r="H26" s="2"/>
      <c r="I26" s="2"/>
      <c r="S26" s="9">
        <f>ROUND('4 - 000'!S11,4)</f>
        <v>0</v>
      </c>
    </row>
    <row r="27" thickTop="1" thickBot="1" ht="14.7">
      <c r="A27" s="10"/>
      <c r="B27" s="31" t="s">
        <v>23</v>
      </c>
      <c r="C27" s="32" t="s">
        <v>31</v>
      </c>
      <c r="D27" s="33">
        <f>'5 - 101'!J10</f>
        <v>0</v>
      </c>
      <c r="E27" s="30"/>
      <c r="F27" s="33">
        <f>('5 - 101'!J11)</f>
        <v>0</v>
      </c>
      <c r="G27" s="13"/>
      <c r="H27" s="2"/>
      <c r="I27" s="2"/>
      <c r="S27" s="9">
        <f>ROUND('5 - 101'!S11,4)</f>
        <v>0</v>
      </c>
    </row>
    <row r="28" thickTop="1" thickBot="1" ht="14.7">
      <c r="A28" s="10"/>
      <c r="B28" s="31" t="s">
        <v>32</v>
      </c>
      <c r="C28" s="32" t="s">
        <v>33</v>
      </c>
      <c r="D28" s="33">
        <f>'6 - 201'!J10</f>
        <v>0</v>
      </c>
      <c r="E28" s="30"/>
      <c r="F28" s="33">
        <f>('6 - 201'!J11)</f>
        <v>0</v>
      </c>
      <c r="G28" s="13"/>
      <c r="H28" s="2"/>
      <c r="I28" s="2"/>
      <c r="S28" s="9">
        <f>ROUND('6 - 201'!S11,4)</f>
        <v>0</v>
      </c>
    </row>
    <row r="29" thickTop="1" thickBot="1" ht="14.7">
      <c r="A29" s="10"/>
      <c r="B29" s="31" t="s">
        <v>27</v>
      </c>
      <c r="C29" s="32" t="s">
        <v>34</v>
      </c>
      <c r="D29" s="33">
        <f>'7 - 901'!J10</f>
        <v>0</v>
      </c>
      <c r="E29" s="30"/>
      <c r="F29" s="33">
        <f>('7 - 901'!J11)</f>
        <v>0</v>
      </c>
      <c r="G29" s="13"/>
      <c r="H29" s="2"/>
      <c r="I29" s="2"/>
      <c r="S29" s="9">
        <f>ROUND('7 - 901'!S11,4)</f>
        <v>0</v>
      </c>
    </row>
    <row r="30">
      <c r="A30" s="14"/>
      <c r="B30" s="4"/>
      <c r="C30" s="4"/>
      <c r="D30" s="4"/>
      <c r="E30" s="4"/>
      <c r="F30" s="4"/>
      <c r="G30" s="15"/>
      <c r="H30" s="2"/>
      <c r="I30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1" location="'0 - 000'!A11" display="   └ 000 ꜛ"/>
    <hyperlink ref="B22" location="'1 - 101'!A11" display="   └ 101 ꜛ"/>
    <hyperlink ref="B23" location="'2 - 102'!A11" display="   └ 102 ꜛ"/>
    <hyperlink ref="B24" location="'3 - 901'!A11" display="   └ 901 ꜛ"/>
    <hyperlink ref="B26" location="'4 - 000'!A11" display="   └ 000 ꜛ"/>
    <hyperlink ref="B27" location="'5 - 101'!A11" display="   └ 101 ꜛ"/>
    <hyperlink ref="B28" location="'6 - 201'!A11" display="   └ 201 ꜛ"/>
    <hyperlink ref="B29" location="'7 - 901'!A11" display="   └ 901 ꜛ"/>
  </hyperlink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0+(H61)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36</v>
      </c>
      <c r="B10" s="1"/>
      <c r="C10" s="17"/>
      <c r="D10" s="1"/>
      <c r="E10" s="1"/>
      <c r="F10" s="1"/>
      <c r="G10" s="18"/>
      <c r="H10" s="1"/>
      <c r="I10" s="39" t="s">
        <v>37</v>
      </c>
      <c r="J10" s="40">
        <f>0+H62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38</v>
      </c>
      <c r="B11" s="1"/>
      <c r="C11" s="1"/>
      <c r="D11" s="1"/>
      <c r="E11" s="1"/>
      <c r="F11" s="1"/>
      <c r="G11" s="39"/>
      <c r="H11" s="1"/>
      <c r="I11" s="39" t="s">
        <v>39</v>
      </c>
      <c r="J11" s="40">
        <f>ROUND(0+((H61)*1.21),2)</f>
        <v>0</v>
      </c>
      <c r="K11" s="1"/>
      <c r="L11" s="1"/>
      <c r="M11" s="13"/>
      <c r="N11" s="2"/>
      <c r="O11" s="2"/>
      <c r="P11" s="2"/>
      <c r="Q11" s="41">
        <f>IF(SUM(K20)&gt;0,ROUND(SUM(S20)/SUM(K20)-1,8),0)</f>
        <v>0</v>
      </c>
      <c r="R11" s="9">
        <f>AVERAGE(J61)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40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41</v>
      </c>
      <c r="C19" s="42"/>
      <c r="D19" s="42"/>
      <c r="E19" s="42" t="s">
        <v>42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4">
        <v>0</v>
      </c>
      <c r="C20" s="1"/>
      <c r="D20" s="1"/>
      <c r="E20" s="45" t="s">
        <v>43</v>
      </c>
      <c r="F20" s="1"/>
      <c r="G20" s="1"/>
      <c r="H20" s="1"/>
      <c r="I20" s="1"/>
      <c r="J20" s="1"/>
      <c r="K20" s="46">
        <f>0+J26+J31+J36+J41+J46+J51+J56</f>
        <v>0</v>
      </c>
      <c r="L20" s="46">
        <f>0+L61</f>
        <v>0</v>
      </c>
      <c r="M20" s="13"/>
      <c r="N20" s="2"/>
      <c r="O20" s="2"/>
      <c r="P20" s="2"/>
      <c r="Q20" s="2"/>
      <c r="S20" s="9">
        <f>S61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36" t="s">
        <v>44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42" t="s">
        <v>45</v>
      </c>
      <c r="C24" s="42" t="s">
        <v>41</v>
      </c>
      <c r="D24" s="42" t="s">
        <v>46</v>
      </c>
      <c r="E24" s="42" t="s">
        <v>42</v>
      </c>
      <c r="F24" s="42" t="s">
        <v>47</v>
      </c>
      <c r="G24" s="43" t="s">
        <v>48</v>
      </c>
      <c r="H24" s="23" t="s">
        <v>49</v>
      </c>
      <c r="I24" s="23" t="s">
        <v>50</v>
      </c>
      <c r="J24" s="23" t="s">
        <v>17</v>
      </c>
      <c r="K24" s="43" t="s">
        <v>51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7" t="s">
        <v>52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3"/>
      <c r="N25" s="2"/>
      <c r="O25" s="2"/>
      <c r="P25" s="2"/>
      <c r="Q25" s="2"/>
    </row>
    <row r="26">
      <c r="A26" s="10"/>
      <c r="B26" s="49">
        <v>1</v>
      </c>
      <c r="C26" s="50" t="s">
        <v>53</v>
      </c>
      <c r="D26" s="50" t="s">
        <v>7</v>
      </c>
      <c r="E26" s="50" t="s">
        <v>54</v>
      </c>
      <c r="F26" s="50" t="s">
        <v>7</v>
      </c>
      <c r="G26" s="51" t="s">
        <v>55</v>
      </c>
      <c r="H26" s="52">
        <v>1</v>
      </c>
      <c r="I26" s="53">
        <v>0</v>
      </c>
      <c r="J26" s="54">
        <f>ROUND(H26*I26,2)</f>
        <v>0</v>
      </c>
      <c r="K26" s="55">
        <v>0.20999999999999999</v>
      </c>
      <c r="L26" s="56">
        <f>ROUND(J26*1.21,2)</f>
        <v>0</v>
      </c>
      <c r="M26" s="13"/>
      <c r="N26" s="2"/>
      <c r="O26" s="2"/>
      <c r="P26" s="2"/>
      <c r="Q26" s="41">
        <f>IF(ISNUMBER(K26),IF(H26&gt;0,IF(I26&gt;0,J26,0),0),0)</f>
        <v>0</v>
      </c>
      <c r="R26" s="9">
        <f>IF(ISNUMBER(K26)=FALSE,J26,0)</f>
        <v>0</v>
      </c>
    </row>
    <row r="27" ht="39.6">
      <c r="A27" s="10"/>
      <c r="B27" s="57" t="s">
        <v>56</v>
      </c>
      <c r="C27" s="1"/>
      <c r="D27" s="1"/>
      <c r="E27" s="58" t="s">
        <v>57</v>
      </c>
      <c r="F27" s="1"/>
      <c r="G27" s="1"/>
      <c r="H27" s="48"/>
      <c r="I27" s="1"/>
      <c r="J27" s="48"/>
      <c r="K27" s="1"/>
      <c r="L27" s="1"/>
      <c r="M27" s="13"/>
      <c r="N27" s="2"/>
      <c r="O27" s="2"/>
      <c r="P27" s="2"/>
      <c r="Q27" s="2"/>
    </row>
    <row r="28">
      <c r="A28" s="10"/>
      <c r="B28" s="57" t="s">
        <v>58</v>
      </c>
      <c r="C28" s="1"/>
      <c r="D28" s="1"/>
      <c r="E28" s="58" t="s">
        <v>59</v>
      </c>
      <c r="F28" s="1"/>
      <c r="G28" s="1"/>
      <c r="H28" s="48"/>
      <c r="I28" s="1"/>
      <c r="J28" s="48"/>
      <c r="K28" s="1"/>
      <c r="L28" s="1"/>
      <c r="M28" s="13"/>
      <c r="N28" s="2"/>
      <c r="O28" s="2"/>
      <c r="P28" s="2"/>
      <c r="Q28" s="2"/>
    </row>
    <row r="29" ht="158.4">
      <c r="A29" s="10"/>
      <c r="B29" s="57" t="s">
        <v>60</v>
      </c>
      <c r="C29" s="1"/>
      <c r="D29" s="1"/>
      <c r="E29" s="58" t="s">
        <v>61</v>
      </c>
      <c r="F29" s="1"/>
      <c r="G29" s="1"/>
      <c r="H29" s="48"/>
      <c r="I29" s="1"/>
      <c r="J29" s="48"/>
      <c r="K29" s="1"/>
      <c r="L29" s="1"/>
      <c r="M29" s="13"/>
      <c r="N29" s="2"/>
      <c r="O29" s="2"/>
      <c r="P29" s="2"/>
      <c r="Q29" s="2"/>
    </row>
    <row r="30" thickBot="1" ht="13.95">
      <c r="A30" s="10"/>
      <c r="B30" s="59" t="s">
        <v>62</v>
      </c>
      <c r="C30" s="30"/>
      <c r="D30" s="30"/>
      <c r="E30" s="60" t="s">
        <v>63</v>
      </c>
      <c r="F30" s="30"/>
      <c r="G30" s="30"/>
      <c r="H30" s="61"/>
      <c r="I30" s="30"/>
      <c r="J30" s="61"/>
      <c r="K30" s="30"/>
      <c r="L30" s="30"/>
      <c r="M30" s="13"/>
      <c r="N30" s="2"/>
      <c r="O30" s="2"/>
      <c r="P30" s="2"/>
      <c r="Q30" s="2"/>
    </row>
    <row r="31" thickTop="1" ht="13.95">
      <c r="A31" s="10"/>
      <c r="B31" s="49">
        <v>2</v>
      </c>
      <c r="C31" s="50" t="s">
        <v>64</v>
      </c>
      <c r="D31" s="50" t="s">
        <v>7</v>
      </c>
      <c r="E31" s="50" t="s">
        <v>65</v>
      </c>
      <c r="F31" s="50" t="s">
        <v>7</v>
      </c>
      <c r="G31" s="51" t="s">
        <v>55</v>
      </c>
      <c r="H31" s="62">
        <v>1</v>
      </c>
      <c r="I31" s="63">
        <v>0</v>
      </c>
      <c r="J31" s="64">
        <f>ROUND(H31*I31,2)</f>
        <v>0</v>
      </c>
      <c r="K31" s="65">
        <v>0.20999999999999999</v>
      </c>
      <c r="L31" s="66">
        <f>ROUND(J31*1.21,2)</f>
        <v>0</v>
      </c>
      <c r="M31" s="13"/>
      <c r="N31" s="2"/>
      <c r="O31" s="2"/>
      <c r="P31" s="2"/>
      <c r="Q31" s="41">
        <f>IF(ISNUMBER(K31),IF(H31&gt;0,IF(I31&gt;0,J31,0),0),0)</f>
        <v>0</v>
      </c>
      <c r="R31" s="9">
        <f>IF(ISNUMBER(K31)=FALSE,J31,0)</f>
        <v>0</v>
      </c>
    </row>
    <row r="32" ht="66">
      <c r="A32" s="10"/>
      <c r="B32" s="57" t="s">
        <v>56</v>
      </c>
      <c r="C32" s="1"/>
      <c r="D32" s="1"/>
      <c r="E32" s="58" t="s">
        <v>66</v>
      </c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>
      <c r="A33" s="10"/>
      <c r="B33" s="57" t="s">
        <v>58</v>
      </c>
      <c r="C33" s="1"/>
      <c r="D33" s="1"/>
      <c r="E33" s="58" t="s">
        <v>59</v>
      </c>
      <c r="F33" s="1"/>
      <c r="G33" s="1"/>
      <c r="H33" s="48"/>
      <c r="I33" s="1"/>
      <c r="J33" s="48"/>
      <c r="K33" s="1"/>
      <c r="L33" s="1"/>
      <c r="M33" s="13"/>
      <c r="N33" s="2"/>
      <c r="O33" s="2"/>
      <c r="P33" s="2"/>
      <c r="Q33" s="2"/>
    </row>
    <row r="34" ht="52.8">
      <c r="A34" s="10"/>
      <c r="B34" s="57" t="s">
        <v>60</v>
      </c>
      <c r="C34" s="1"/>
      <c r="D34" s="1"/>
      <c r="E34" s="58" t="s">
        <v>67</v>
      </c>
      <c r="F34" s="1"/>
      <c r="G34" s="1"/>
      <c r="H34" s="48"/>
      <c r="I34" s="1"/>
      <c r="J34" s="48"/>
      <c r="K34" s="1"/>
      <c r="L34" s="1"/>
      <c r="M34" s="13"/>
      <c r="N34" s="2"/>
      <c r="O34" s="2"/>
      <c r="P34" s="2"/>
      <c r="Q34" s="2"/>
    </row>
    <row r="35" thickBot="1" ht="13.95">
      <c r="A35" s="10"/>
      <c r="B35" s="59" t="s">
        <v>62</v>
      </c>
      <c r="C35" s="30"/>
      <c r="D35" s="30"/>
      <c r="E35" s="60" t="s">
        <v>63</v>
      </c>
      <c r="F35" s="30"/>
      <c r="G35" s="30"/>
      <c r="H35" s="61"/>
      <c r="I35" s="30"/>
      <c r="J35" s="61"/>
      <c r="K35" s="30"/>
      <c r="L35" s="30"/>
      <c r="M35" s="13"/>
      <c r="N35" s="2"/>
      <c r="O35" s="2"/>
      <c r="P35" s="2"/>
      <c r="Q35" s="2"/>
    </row>
    <row r="36" thickTop="1" ht="13.95">
      <c r="A36" s="10"/>
      <c r="B36" s="49">
        <v>3</v>
      </c>
      <c r="C36" s="50" t="s">
        <v>68</v>
      </c>
      <c r="D36" s="50" t="s">
        <v>7</v>
      </c>
      <c r="E36" s="50" t="s">
        <v>69</v>
      </c>
      <c r="F36" s="50" t="s">
        <v>7</v>
      </c>
      <c r="G36" s="51" t="s">
        <v>55</v>
      </c>
      <c r="H36" s="62">
        <v>1</v>
      </c>
      <c r="I36" s="63">
        <v>0</v>
      </c>
      <c r="J36" s="64">
        <f>ROUND(H36*I36,2)</f>
        <v>0</v>
      </c>
      <c r="K36" s="65">
        <v>0.20999999999999999</v>
      </c>
      <c r="L36" s="66">
        <f>ROUND(J36*1.21,2)</f>
        <v>0</v>
      </c>
      <c r="M36" s="13"/>
      <c r="N36" s="2"/>
      <c r="O36" s="2"/>
      <c r="P36" s="2"/>
      <c r="Q36" s="41">
        <f>IF(ISNUMBER(K36),IF(H36&gt;0,IF(I36&gt;0,J36,0),0),0)</f>
        <v>0</v>
      </c>
      <c r="R36" s="9">
        <f>IF(ISNUMBER(K36)=FALSE,J36,0)</f>
        <v>0</v>
      </c>
    </row>
    <row r="37">
      <c r="A37" s="10"/>
      <c r="B37" s="57" t="s">
        <v>56</v>
      </c>
      <c r="C37" s="1"/>
      <c r="D37" s="1"/>
      <c r="E37" s="58" t="s">
        <v>70</v>
      </c>
      <c r="F37" s="1"/>
      <c r="G37" s="1"/>
      <c r="H37" s="48"/>
      <c r="I37" s="1"/>
      <c r="J37" s="48"/>
      <c r="K37" s="1"/>
      <c r="L37" s="1"/>
      <c r="M37" s="13"/>
      <c r="N37" s="2"/>
      <c r="O37" s="2"/>
      <c r="P37" s="2"/>
      <c r="Q37" s="2"/>
    </row>
    <row r="38">
      <c r="A38" s="10"/>
      <c r="B38" s="57" t="s">
        <v>58</v>
      </c>
      <c r="C38" s="1"/>
      <c r="D38" s="1"/>
      <c r="E38" s="58" t="s">
        <v>59</v>
      </c>
      <c r="F38" s="1"/>
      <c r="G38" s="1"/>
      <c r="H38" s="48"/>
      <c r="I38" s="1"/>
      <c r="J38" s="48"/>
      <c r="K38" s="1"/>
      <c r="L38" s="1"/>
      <c r="M38" s="13"/>
      <c r="N38" s="2"/>
      <c r="O38" s="2"/>
      <c r="P38" s="2"/>
      <c r="Q38" s="2"/>
    </row>
    <row r="39" ht="52.8">
      <c r="A39" s="10"/>
      <c r="B39" s="57" t="s">
        <v>60</v>
      </c>
      <c r="C39" s="1"/>
      <c r="D39" s="1"/>
      <c r="E39" s="58" t="s">
        <v>67</v>
      </c>
      <c r="F39" s="1"/>
      <c r="G39" s="1"/>
      <c r="H39" s="48"/>
      <c r="I39" s="1"/>
      <c r="J39" s="48"/>
      <c r="K39" s="1"/>
      <c r="L39" s="1"/>
      <c r="M39" s="13"/>
      <c r="N39" s="2"/>
      <c r="O39" s="2"/>
      <c r="P39" s="2"/>
      <c r="Q39" s="2"/>
    </row>
    <row r="40" thickBot="1" ht="13.95">
      <c r="A40" s="10"/>
      <c r="B40" s="59" t="s">
        <v>62</v>
      </c>
      <c r="C40" s="30"/>
      <c r="D40" s="30"/>
      <c r="E40" s="60" t="s">
        <v>63</v>
      </c>
      <c r="F40" s="30"/>
      <c r="G40" s="30"/>
      <c r="H40" s="61"/>
      <c r="I40" s="30"/>
      <c r="J40" s="61"/>
      <c r="K40" s="30"/>
      <c r="L40" s="30"/>
      <c r="M40" s="13"/>
      <c r="N40" s="2"/>
      <c r="O40" s="2"/>
      <c r="P40" s="2"/>
      <c r="Q40" s="2"/>
    </row>
    <row r="41" thickTop="1" ht="13.95">
      <c r="A41" s="10"/>
      <c r="B41" s="49">
        <v>4</v>
      </c>
      <c r="C41" s="50" t="s">
        <v>71</v>
      </c>
      <c r="D41" s="50" t="s">
        <v>7</v>
      </c>
      <c r="E41" s="50" t="s">
        <v>72</v>
      </c>
      <c r="F41" s="50" t="s">
        <v>7</v>
      </c>
      <c r="G41" s="51" t="s">
        <v>55</v>
      </c>
      <c r="H41" s="62">
        <v>1</v>
      </c>
      <c r="I41" s="63">
        <v>0</v>
      </c>
      <c r="J41" s="64">
        <f>ROUND(H41*I41,2)</f>
        <v>0</v>
      </c>
      <c r="K41" s="65">
        <v>0.20999999999999999</v>
      </c>
      <c r="L41" s="66">
        <f>ROUND(J41*1.21,2)</f>
        <v>0</v>
      </c>
      <c r="M41" s="13"/>
      <c r="N41" s="2"/>
      <c r="O41" s="2"/>
      <c r="P41" s="2"/>
      <c r="Q41" s="41">
        <f>IF(ISNUMBER(K41),IF(H41&gt;0,IF(I41&gt;0,J41,0),0),0)</f>
        <v>0</v>
      </c>
      <c r="R41" s="9">
        <f>IF(ISNUMBER(K41)=FALSE,J41,0)</f>
        <v>0</v>
      </c>
    </row>
    <row r="42" ht="26.4">
      <c r="A42" s="10"/>
      <c r="B42" s="57" t="s">
        <v>56</v>
      </c>
      <c r="C42" s="1"/>
      <c r="D42" s="1"/>
      <c r="E42" s="58" t="s">
        <v>73</v>
      </c>
      <c r="F42" s="1"/>
      <c r="G42" s="1"/>
      <c r="H42" s="48"/>
      <c r="I42" s="1"/>
      <c r="J42" s="48"/>
      <c r="K42" s="1"/>
      <c r="L42" s="1"/>
      <c r="M42" s="13"/>
      <c r="N42" s="2"/>
      <c r="O42" s="2"/>
      <c r="P42" s="2"/>
      <c r="Q42" s="2"/>
    </row>
    <row r="43">
      <c r="A43" s="10"/>
      <c r="B43" s="57" t="s">
        <v>58</v>
      </c>
      <c r="C43" s="1"/>
      <c r="D43" s="1"/>
      <c r="E43" s="58" t="s">
        <v>59</v>
      </c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 ht="52.8">
      <c r="A44" s="10"/>
      <c r="B44" s="57" t="s">
        <v>60</v>
      </c>
      <c r="C44" s="1"/>
      <c r="D44" s="1"/>
      <c r="E44" s="58" t="s">
        <v>67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 thickBot="1" ht="13.95">
      <c r="A45" s="10"/>
      <c r="B45" s="59" t="s">
        <v>62</v>
      </c>
      <c r="C45" s="30"/>
      <c r="D45" s="30"/>
      <c r="E45" s="60" t="s">
        <v>63</v>
      </c>
      <c r="F45" s="30"/>
      <c r="G45" s="30"/>
      <c r="H45" s="61"/>
      <c r="I45" s="30"/>
      <c r="J45" s="61"/>
      <c r="K45" s="30"/>
      <c r="L45" s="30"/>
      <c r="M45" s="13"/>
      <c r="N45" s="2"/>
      <c r="O45" s="2"/>
      <c r="P45" s="2"/>
      <c r="Q45" s="2"/>
    </row>
    <row r="46" thickTop="1" ht="13.95">
      <c r="A46" s="10"/>
      <c r="B46" s="49">
        <v>5</v>
      </c>
      <c r="C46" s="50" t="s">
        <v>74</v>
      </c>
      <c r="D46" s="50" t="s">
        <v>7</v>
      </c>
      <c r="E46" s="50" t="s">
        <v>75</v>
      </c>
      <c r="F46" s="50" t="s">
        <v>7</v>
      </c>
      <c r="G46" s="51" t="s">
        <v>55</v>
      </c>
      <c r="H46" s="62">
        <v>1</v>
      </c>
      <c r="I46" s="63">
        <v>0</v>
      </c>
      <c r="J46" s="64">
        <f>ROUND(H46*I46,2)</f>
        <v>0</v>
      </c>
      <c r="K46" s="65">
        <v>0.20999999999999999</v>
      </c>
      <c r="L46" s="66">
        <f>ROUND(J46*1.21,2)</f>
        <v>0</v>
      </c>
      <c r="M46" s="13"/>
      <c r="N46" s="2"/>
      <c r="O46" s="2"/>
      <c r="P46" s="2"/>
      <c r="Q46" s="41">
        <f>IF(ISNUMBER(K46),IF(H46&gt;0,IF(I46&gt;0,J46,0),0),0)</f>
        <v>0</v>
      </c>
      <c r="R46" s="9">
        <f>IF(ISNUMBER(K46)=FALSE,J46,0)</f>
        <v>0</v>
      </c>
    </row>
    <row r="47" ht="26.4">
      <c r="A47" s="10"/>
      <c r="B47" s="57" t="s">
        <v>56</v>
      </c>
      <c r="C47" s="1"/>
      <c r="D47" s="1"/>
      <c r="E47" s="58" t="s">
        <v>76</v>
      </c>
      <c r="F47" s="1"/>
      <c r="G47" s="1"/>
      <c r="H47" s="48"/>
      <c r="I47" s="1"/>
      <c r="J47" s="48"/>
      <c r="K47" s="1"/>
      <c r="L47" s="1"/>
      <c r="M47" s="13"/>
      <c r="N47" s="2"/>
      <c r="O47" s="2"/>
      <c r="P47" s="2"/>
      <c r="Q47" s="2"/>
    </row>
    <row r="48">
      <c r="A48" s="10"/>
      <c r="B48" s="57" t="s">
        <v>58</v>
      </c>
      <c r="C48" s="1"/>
      <c r="D48" s="1"/>
      <c r="E48" s="58" t="s">
        <v>59</v>
      </c>
      <c r="F48" s="1"/>
      <c r="G48" s="1"/>
      <c r="H48" s="48"/>
      <c r="I48" s="1"/>
      <c r="J48" s="48"/>
      <c r="K48" s="1"/>
      <c r="L48" s="1"/>
      <c r="M48" s="13"/>
      <c r="N48" s="2"/>
      <c r="O48" s="2"/>
      <c r="P48" s="2"/>
      <c r="Q48" s="2"/>
    </row>
    <row r="49" ht="105.6">
      <c r="A49" s="10"/>
      <c r="B49" s="57" t="s">
        <v>60</v>
      </c>
      <c r="C49" s="1"/>
      <c r="D49" s="1"/>
      <c r="E49" s="58" t="s">
        <v>77</v>
      </c>
      <c r="F49" s="1"/>
      <c r="G49" s="1"/>
      <c r="H49" s="48"/>
      <c r="I49" s="1"/>
      <c r="J49" s="48"/>
      <c r="K49" s="1"/>
      <c r="L49" s="1"/>
      <c r="M49" s="13"/>
      <c r="N49" s="2"/>
      <c r="O49" s="2"/>
      <c r="P49" s="2"/>
      <c r="Q49" s="2"/>
    </row>
    <row r="50" thickBot="1" ht="13.95">
      <c r="A50" s="10"/>
      <c r="B50" s="59" t="s">
        <v>62</v>
      </c>
      <c r="C50" s="30"/>
      <c r="D50" s="30"/>
      <c r="E50" s="60" t="s">
        <v>63</v>
      </c>
      <c r="F50" s="30"/>
      <c r="G50" s="30"/>
      <c r="H50" s="61"/>
      <c r="I50" s="30"/>
      <c r="J50" s="61"/>
      <c r="K50" s="30"/>
      <c r="L50" s="30"/>
      <c r="M50" s="13"/>
      <c r="N50" s="2"/>
      <c r="O50" s="2"/>
      <c r="P50" s="2"/>
      <c r="Q50" s="2"/>
    </row>
    <row r="51" thickTop="1" ht="13.95">
      <c r="A51" s="10"/>
      <c r="B51" s="49">
        <v>6</v>
      </c>
      <c r="C51" s="50" t="s">
        <v>78</v>
      </c>
      <c r="D51" s="50" t="s">
        <v>7</v>
      </c>
      <c r="E51" s="50" t="s">
        <v>79</v>
      </c>
      <c r="F51" s="50" t="s">
        <v>7</v>
      </c>
      <c r="G51" s="51" t="s">
        <v>55</v>
      </c>
      <c r="H51" s="62">
        <v>1</v>
      </c>
      <c r="I51" s="63">
        <v>0</v>
      </c>
      <c r="J51" s="64">
        <f>ROUND(H51*I51,2)</f>
        <v>0</v>
      </c>
      <c r="K51" s="65">
        <v>0.20999999999999999</v>
      </c>
      <c r="L51" s="66">
        <f>ROUND(J51*1.21,2)</f>
        <v>0</v>
      </c>
      <c r="M51" s="13"/>
      <c r="N51" s="2"/>
      <c r="O51" s="2"/>
      <c r="P51" s="2"/>
      <c r="Q51" s="41">
        <f>IF(ISNUMBER(K51),IF(H51&gt;0,IF(I51&gt;0,J51,0),0),0)</f>
        <v>0</v>
      </c>
      <c r="R51" s="9">
        <f>IF(ISNUMBER(K51)=FALSE,J51,0)</f>
        <v>0</v>
      </c>
    </row>
    <row r="52" ht="118.8">
      <c r="A52" s="10"/>
      <c r="B52" s="57" t="s">
        <v>56</v>
      </c>
      <c r="C52" s="1"/>
      <c r="D52" s="1"/>
      <c r="E52" s="58" t="s">
        <v>80</v>
      </c>
      <c r="F52" s="1"/>
      <c r="G52" s="1"/>
      <c r="H52" s="48"/>
      <c r="I52" s="1"/>
      <c r="J52" s="48"/>
      <c r="K52" s="1"/>
      <c r="L52" s="1"/>
      <c r="M52" s="13"/>
      <c r="N52" s="2"/>
      <c r="O52" s="2"/>
      <c r="P52" s="2"/>
      <c r="Q52" s="2"/>
    </row>
    <row r="53">
      <c r="A53" s="10"/>
      <c r="B53" s="57" t="s">
        <v>58</v>
      </c>
      <c r="C53" s="1"/>
      <c r="D53" s="1"/>
      <c r="E53" s="58" t="s">
        <v>59</v>
      </c>
      <c r="F53" s="1"/>
      <c r="G53" s="1"/>
      <c r="H53" s="48"/>
      <c r="I53" s="1"/>
      <c r="J53" s="48"/>
      <c r="K53" s="1"/>
      <c r="L53" s="1"/>
      <c r="M53" s="13"/>
      <c r="N53" s="2"/>
      <c r="O53" s="2"/>
      <c r="P53" s="2"/>
      <c r="Q53" s="2"/>
    </row>
    <row r="54" ht="52.8">
      <c r="A54" s="10"/>
      <c r="B54" s="57" t="s">
        <v>60</v>
      </c>
      <c r="C54" s="1"/>
      <c r="D54" s="1"/>
      <c r="E54" s="58" t="s">
        <v>67</v>
      </c>
      <c r="F54" s="1"/>
      <c r="G54" s="1"/>
      <c r="H54" s="48"/>
      <c r="I54" s="1"/>
      <c r="J54" s="48"/>
      <c r="K54" s="1"/>
      <c r="L54" s="1"/>
      <c r="M54" s="13"/>
      <c r="N54" s="2"/>
      <c r="O54" s="2"/>
      <c r="P54" s="2"/>
      <c r="Q54" s="2"/>
    </row>
    <row r="55" thickBot="1" ht="13.95">
      <c r="A55" s="10"/>
      <c r="B55" s="59" t="s">
        <v>62</v>
      </c>
      <c r="C55" s="30"/>
      <c r="D55" s="30"/>
      <c r="E55" s="60" t="s">
        <v>63</v>
      </c>
      <c r="F55" s="30"/>
      <c r="G55" s="30"/>
      <c r="H55" s="61"/>
      <c r="I55" s="30"/>
      <c r="J55" s="61"/>
      <c r="K55" s="30"/>
      <c r="L55" s="30"/>
      <c r="M55" s="13"/>
      <c r="N55" s="2"/>
      <c r="O55" s="2"/>
      <c r="P55" s="2"/>
      <c r="Q55" s="2"/>
    </row>
    <row r="56" thickTop="1" ht="13.95">
      <c r="A56" s="10"/>
      <c r="B56" s="49">
        <v>7</v>
      </c>
      <c r="C56" s="50" t="s">
        <v>81</v>
      </c>
      <c r="D56" s="50" t="s">
        <v>7</v>
      </c>
      <c r="E56" s="50" t="s">
        <v>82</v>
      </c>
      <c r="F56" s="50" t="s">
        <v>7</v>
      </c>
      <c r="G56" s="51" t="s">
        <v>83</v>
      </c>
      <c r="H56" s="62">
        <v>1</v>
      </c>
      <c r="I56" s="63">
        <v>0</v>
      </c>
      <c r="J56" s="64">
        <f>ROUND(H56*I56,2)</f>
        <v>0</v>
      </c>
      <c r="K56" s="65">
        <v>0.20999999999999999</v>
      </c>
      <c r="L56" s="66">
        <f>ROUND(J56*1.21,2)</f>
        <v>0</v>
      </c>
      <c r="M56" s="13"/>
      <c r="N56" s="2"/>
      <c r="O56" s="2"/>
      <c r="P56" s="2"/>
      <c r="Q56" s="41">
        <f>IF(ISNUMBER(K56),IF(H56&gt;0,IF(I56&gt;0,J56,0),0),0)</f>
        <v>0</v>
      </c>
      <c r="R56" s="9">
        <f>IF(ISNUMBER(K56)=FALSE,J56,0)</f>
        <v>0</v>
      </c>
    </row>
    <row r="57" ht="66">
      <c r="A57" s="10"/>
      <c r="B57" s="57" t="s">
        <v>56</v>
      </c>
      <c r="C57" s="1"/>
      <c r="D57" s="1"/>
      <c r="E57" s="58" t="s">
        <v>84</v>
      </c>
      <c r="F57" s="1"/>
      <c r="G57" s="1"/>
      <c r="H57" s="48"/>
      <c r="I57" s="1"/>
      <c r="J57" s="48"/>
      <c r="K57" s="1"/>
      <c r="L57" s="1"/>
      <c r="M57" s="13"/>
      <c r="N57" s="2"/>
      <c r="O57" s="2"/>
      <c r="P57" s="2"/>
      <c r="Q57" s="2"/>
    </row>
    <row r="58">
      <c r="A58" s="10"/>
      <c r="B58" s="57" t="s">
        <v>58</v>
      </c>
      <c r="C58" s="1"/>
      <c r="D58" s="1"/>
      <c r="E58" s="58" t="s">
        <v>59</v>
      </c>
      <c r="F58" s="1"/>
      <c r="G58" s="1"/>
      <c r="H58" s="48"/>
      <c r="I58" s="1"/>
      <c r="J58" s="48"/>
      <c r="K58" s="1"/>
      <c r="L58" s="1"/>
      <c r="M58" s="13"/>
      <c r="N58" s="2"/>
      <c r="O58" s="2"/>
      <c r="P58" s="2"/>
      <c r="Q58" s="2"/>
    </row>
    <row r="59" ht="118.8">
      <c r="A59" s="10"/>
      <c r="B59" s="57" t="s">
        <v>60</v>
      </c>
      <c r="C59" s="1"/>
      <c r="D59" s="1"/>
      <c r="E59" s="58" t="s">
        <v>85</v>
      </c>
      <c r="F59" s="1"/>
      <c r="G59" s="1"/>
      <c r="H59" s="48"/>
      <c r="I59" s="1"/>
      <c r="J59" s="48"/>
      <c r="K59" s="1"/>
      <c r="L59" s="1"/>
      <c r="M59" s="13"/>
      <c r="N59" s="2"/>
      <c r="O59" s="2"/>
      <c r="P59" s="2"/>
      <c r="Q59" s="2"/>
    </row>
    <row r="60" thickBot="1" ht="13.95">
      <c r="A60" s="10"/>
      <c r="B60" s="59" t="s">
        <v>62</v>
      </c>
      <c r="C60" s="30"/>
      <c r="D60" s="30"/>
      <c r="E60" s="60" t="s">
        <v>63</v>
      </c>
      <c r="F60" s="30"/>
      <c r="G60" s="30"/>
      <c r="H60" s="61"/>
      <c r="I60" s="30"/>
      <c r="J60" s="61"/>
      <c r="K60" s="30"/>
      <c r="L60" s="30"/>
      <c r="M60" s="13"/>
      <c r="N60" s="2"/>
      <c r="O60" s="2"/>
      <c r="P60" s="2"/>
      <c r="Q60" s="2"/>
    </row>
    <row r="61" thickTop="1" thickBot="1" ht="25" customHeight="1">
      <c r="A61" s="10"/>
      <c r="B61" s="1"/>
      <c r="C61" s="67">
        <v>0</v>
      </c>
      <c r="D61" s="1"/>
      <c r="E61" s="67" t="s">
        <v>43</v>
      </c>
      <c r="F61" s="1"/>
      <c r="G61" s="68" t="s">
        <v>86</v>
      </c>
      <c r="H61" s="69">
        <f>J26+J31+J36+J41+J46+J51+J56</f>
        <v>0</v>
      </c>
      <c r="I61" s="68" t="s">
        <v>87</v>
      </c>
      <c r="J61" s="70">
        <f>(L61-H61)</f>
        <v>0</v>
      </c>
      <c r="K61" s="68" t="s">
        <v>88</v>
      </c>
      <c r="L61" s="71">
        <f>ROUND((J26+J31+J36+J41+J46+J51+J56)*1.21,2)</f>
        <v>0</v>
      </c>
      <c r="M61" s="13"/>
      <c r="N61" s="2"/>
      <c r="O61" s="2"/>
      <c r="P61" s="2"/>
      <c r="Q61" s="41">
        <f>0+Q26+Q31+Q36+Q41+Q46+Q51+Q56</f>
        <v>0</v>
      </c>
      <c r="R61" s="9">
        <f>0+R26+R31+R36+R41+R46+R51+R56</f>
        <v>0</v>
      </c>
      <c r="S61" s="72">
        <f>Q61*(1+J61)+R61</f>
        <v>0</v>
      </c>
    </row>
    <row r="62" thickTop="1" thickBot="1" ht="25" customHeight="1">
      <c r="A62" s="10"/>
      <c r="B62" s="73"/>
      <c r="C62" s="73"/>
      <c r="D62" s="73"/>
      <c r="E62" s="73"/>
      <c r="F62" s="73"/>
      <c r="G62" s="74" t="s">
        <v>89</v>
      </c>
      <c r="H62" s="75">
        <f>0+J26+J31+J36+J41+J46+J51+J56</f>
        <v>0</v>
      </c>
      <c r="I62" s="74" t="s">
        <v>90</v>
      </c>
      <c r="J62" s="76">
        <f>0+J61</f>
        <v>0</v>
      </c>
      <c r="K62" s="74" t="s">
        <v>91</v>
      </c>
      <c r="L62" s="77">
        <f>0+L61</f>
        <v>0</v>
      </c>
      <c r="M62" s="13"/>
      <c r="N62" s="2"/>
      <c r="O62" s="2"/>
      <c r="P62" s="2"/>
      <c r="Q62" s="2"/>
    </row>
    <row r="63">
      <c r="A63" s="14"/>
      <c r="B63" s="4"/>
      <c r="C63" s="4"/>
      <c r="D63" s="4"/>
      <c r="E63" s="4"/>
      <c r="F63" s="4"/>
      <c r="G63" s="4"/>
      <c r="H63" s="78"/>
      <c r="I63" s="4"/>
      <c r="J63" s="78"/>
      <c r="K63" s="4"/>
      <c r="L63" s="4"/>
      <c r="M63" s="15"/>
      <c r="N63" s="2"/>
      <c r="O63" s="2"/>
      <c r="P63" s="2"/>
      <c r="Q63" s="2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"/>
      <c r="O64" s="2"/>
      <c r="P64" s="2"/>
      <c r="Q64" s="2"/>
    </row>
  </sheetData>
  <mergeCells count="4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0+(H48+H136+H164+H172+H190+H228+H241+H299)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36</v>
      </c>
      <c r="B10" s="1"/>
      <c r="C10" s="17"/>
      <c r="D10" s="1"/>
      <c r="E10" s="1"/>
      <c r="F10" s="1"/>
      <c r="G10" s="18"/>
      <c r="H10" s="1"/>
      <c r="I10" s="39" t="s">
        <v>37</v>
      </c>
      <c r="J10" s="40">
        <f>0+H49+H137+H165+H173+H191+H229+H242+H300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92</v>
      </c>
      <c r="B11" s="1"/>
      <c r="C11" s="1"/>
      <c r="D11" s="1"/>
      <c r="E11" s="1"/>
      <c r="F11" s="1"/>
      <c r="G11" s="39"/>
      <c r="H11" s="1"/>
      <c r="I11" s="39" t="s">
        <v>39</v>
      </c>
      <c r="J11" s="40">
        <f>ROUND(0+((H48+H136+H164+H172+H190+H228+H241+H299)*1.21),2)</f>
        <v>0</v>
      </c>
      <c r="K11" s="1"/>
      <c r="L11" s="1"/>
      <c r="M11" s="13"/>
      <c r="N11" s="2"/>
      <c r="O11" s="2"/>
      <c r="P11" s="2"/>
      <c r="Q11" s="41">
        <f>IF(SUM(K20:K27)&gt;0,ROUND(SUM(S20:S27)/SUM(K20:K27)-1,8),0)</f>
        <v>0</v>
      </c>
      <c r="R11" s="9">
        <f>AVERAGE(J48,J136,J164,J172,J190,J228,J241,J299)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40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41</v>
      </c>
      <c r="C19" s="42"/>
      <c r="D19" s="42"/>
      <c r="E19" s="42" t="s">
        <v>42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4">
        <v>0</v>
      </c>
      <c r="C20" s="1"/>
      <c r="D20" s="1"/>
      <c r="E20" s="45" t="s">
        <v>43</v>
      </c>
      <c r="F20" s="1"/>
      <c r="G20" s="1"/>
      <c r="H20" s="1"/>
      <c r="I20" s="1"/>
      <c r="J20" s="1"/>
      <c r="K20" s="46">
        <f>0+J33+J38+J43</f>
        <v>0</v>
      </c>
      <c r="L20" s="46">
        <f>0+L48</f>
        <v>0</v>
      </c>
      <c r="M20" s="13"/>
      <c r="N20" s="2"/>
      <c r="O20" s="2"/>
      <c r="P20" s="2"/>
      <c r="Q20" s="2"/>
      <c r="S20" s="9">
        <f>S48</f>
        <v>0</v>
      </c>
    </row>
    <row r="21">
      <c r="A21" s="10"/>
      <c r="B21" s="44">
        <v>1</v>
      </c>
      <c r="C21" s="1"/>
      <c r="D21" s="1"/>
      <c r="E21" s="45" t="s">
        <v>93</v>
      </c>
      <c r="F21" s="1"/>
      <c r="G21" s="1"/>
      <c r="H21" s="1"/>
      <c r="I21" s="1"/>
      <c r="J21" s="1"/>
      <c r="K21" s="46">
        <f>0+J51+J56+J61+J66+J71+J76+J81+J86+J91+J96+J101+J106+J111+J116+J121+J126+J131</f>
        <v>0</v>
      </c>
      <c r="L21" s="46">
        <f>0+L136</f>
        <v>0</v>
      </c>
      <c r="M21" s="13"/>
      <c r="N21" s="2"/>
      <c r="O21" s="2"/>
      <c r="P21" s="2"/>
      <c r="Q21" s="2"/>
      <c r="S21" s="9">
        <f>S136</f>
        <v>0</v>
      </c>
    </row>
    <row r="22">
      <c r="A22" s="10"/>
      <c r="B22" s="44">
        <v>2</v>
      </c>
      <c r="C22" s="1"/>
      <c r="D22" s="1"/>
      <c r="E22" s="45" t="s">
        <v>94</v>
      </c>
      <c r="F22" s="1"/>
      <c r="G22" s="1"/>
      <c r="H22" s="1"/>
      <c r="I22" s="1"/>
      <c r="J22" s="1"/>
      <c r="K22" s="46">
        <f>0+J139+J144+J149+J154+J159</f>
        <v>0</v>
      </c>
      <c r="L22" s="46">
        <f>0+L164</f>
        <v>0</v>
      </c>
      <c r="M22" s="13"/>
      <c r="N22" s="2"/>
      <c r="O22" s="2"/>
      <c r="P22" s="2"/>
      <c r="Q22" s="2"/>
      <c r="S22" s="9">
        <f>S164</f>
        <v>0</v>
      </c>
    </row>
    <row r="23">
      <c r="A23" s="10"/>
      <c r="B23" s="44">
        <v>3</v>
      </c>
      <c r="C23" s="1"/>
      <c r="D23" s="1"/>
      <c r="E23" s="45" t="s">
        <v>95</v>
      </c>
      <c r="F23" s="1"/>
      <c r="G23" s="1"/>
      <c r="H23" s="1"/>
      <c r="I23" s="1"/>
      <c r="J23" s="1"/>
      <c r="K23" s="46">
        <f>0+J167</f>
        <v>0</v>
      </c>
      <c r="L23" s="46">
        <f>0+L172</f>
        <v>0</v>
      </c>
      <c r="M23" s="13"/>
      <c r="N23" s="2"/>
      <c r="O23" s="2"/>
      <c r="P23" s="2"/>
      <c r="Q23" s="2"/>
      <c r="S23" s="9">
        <f>S172</f>
        <v>0</v>
      </c>
    </row>
    <row r="24">
      <c r="A24" s="10"/>
      <c r="B24" s="44">
        <v>4</v>
      </c>
      <c r="C24" s="1"/>
      <c r="D24" s="1"/>
      <c r="E24" s="45" t="s">
        <v>96</v>
      </c>
      <c r="F24" s="1"/>
      <c r="G24" s="1"/>
      <c r="H24" s="1"/>
      <c r="I24" s="1"/>
      <c r="J24" s="1"/>
      <c r="K24" s="46">
        <f>0+J175+J180+J185</f>
        <v>0</v>
      </c>
      <c r="L24" s="46">
        <f>0+L190</f>
        <v>0</v>
      </c>
      <c r="M24" s="13"/>
      <c r="N24" s="2"/>
      <c r="O24" s="2"/>
      <c r="P24" s="2"/>
      <c r="Q24" s="2"/>
      <c r="S24" s="9">
        <f>S190</f>
        <v>0</v>
      </c>
    </row>
    <row r="25">
      <c r="A25" s="10"/>
      <c r="B25" s="44">
        <v>5</v>
      </c>
      <c r="C25" s="1"/>
      <c r="D25" s="1"/>
      <c r="E25" s="45" t="s">
        <v>97</v>
      </c>
      <c r="F25" s="1"/>
      <c r="G25" s="1"/>
      <c r="H25" s="1"/>
      <c r="I25" s="1"/>
      <c r="J25" s="1"/>
      <c r="K25" s="46">
        <f>0+J193+J198+J203+J208+J213+J218+J223</f>
        <v>0</v>
      </c>
      <c r="L25" s="46">
        <f>0+L228</f>
        <v>0</v>
      </c>
      <c r="M25" s="79"/>
      <c r="N25" s="2"/>
      <c r="O25" s="2"/>
      <c r="P25" s="2"/>
      <c r="Q25" s="2"/>
      <c r="S25" s="9">
        <f>S228</f>
        <v>0</v>
      </c>
    </row>
    <row r="26">
      <c r="A26" s="10"/>
      <c r="B26" s="44">
        <v>8</v>
      </c>
      <c r="C26" s="1"/>
      <c r="D26" s="1"/>
      <c r="E26" s="45" t="s">
        <v>98</v>
      </c>
      <c r="F26" s="1"/>
      <c r="G26" s="1"/>
      <c r="H26" s="1"/>
      <c r="I26" s="1"/>
      <c r="J26" s="1"/>
      <c r="K26" s="46">
        <f>0+J231+J236</f>
        <v>0</v>
      </c>
      <c r="L26" s="46">
        <f>0+L241</f>
        <v>0</v>
      </c>
      <c r="M26" s="79"/>
      <c r="N26" s="2"/>
      <c r="O26" s="2"/>
      <c r="P26" s="2"/>
      <c r="Q26" s="2"/>
      <c r="S26" s="9">
        <f>S241</f>
        <v>0</v>
      </c>
    </row>
    <row r="27">
      <c r="A27" s="10"/>
      <c r="B27" s="44">
        <v>9</v>
      </c>
      <c r="C27" s="1"/>
      <c r="D27" s="1"/>
      <c r="E27" s="45" t="s">
        <v>99</v>
      </c>
      <c r="F27" s="1"/>
      <c r="G27" s="1"/>
      <c r="H27" s="1"/>
      <c r="I27" s="1"/>
      <c r="J27" s="1"/>
      <c r="K27" s="46">
        <f>0+J244+J249+J254+J259+J264+J269+J274+J279+J284+J289+J294</f>
        <v>0</v>
      </c>
      <c r="L27" s="46">
        <f>0+L299</f>
        <v>0</v>
      </c>
      <c r="M27" s="79"/>
      <c r="N27" s="2"/>
      <c r="O27" s="2"/>
      <c r="P27" s="2"/>
      <c r="Q27" s="2"/>
      <c r="S27" s="9">
        <f>S299</f>
        <v>0</v>
      </c>
    </row>
    <row r="28">
      <c r="A28" s="1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80"/>
      <c r="N28" s="2"/>
      <c r="O28" s="2"/>
      <c r="P28" s="2"/>
      <c r="Q28" s="2"/>
    </row>
    <row r="29" ht="14" customHeight="1">
      <c r="A29" s="4"/>
      <c r="B29" s="36" t="s">
        <v>44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1"/>
      <c r="N30" s="2"/>
      <c r="O30" s="2"/>
      <c r="P30" s="2"/>
      <c r="Q30" s="2"/>
    </row>
    <row r="31" ht="18" customHeight="1">
      <c r="A31" s="10"/>
      <c r="B31" s="42" t="s">
        <v>45</v>
      </c>
      <c r="C31" s="42" t="s">
        <v>41</v>
      </c>
      <c r="D31" s="42" t="s">
        <v>46</v>
      </c>
      <c r="E31" s="42" t="s">
        <v>42</v>
      </c>
      <c r="F31" s="42" t="s">
        <v>47</v>
      </c>
      <c r="G31" s="43" t="s">
        <v>48</v>
      </c>
      <c r="H31" s="23" t="s">
        <v>49</v>
      </c>
      <c r="I31" s="23" t="s">
        <v>50</v>
      </c>
      <c r="J31" s="23" t="s">
        <v>17</v>
      </c>
      <c r="K31" s="43" t="s">
        <v>51</v>
      </c>
      <c r="L31" s="23" t="s">
        <v>18</v>
      </c>
      <c r="M31" s="79"/>
      <c r="N31" s="2"/>
      <c r="O31" s="2"/>
      <c r="P31" s="2"/>
      <c r="Q31" s="2"/>
    </row>
    <row r="32" ht="40" customHeight="1">
      <c r="A32" s="10"/>
      <c r="B32" s="47" t="s">
        <v>52</v>
      </c>
      <c r="C32" s="1"/>
      <c r="D32" s="1"/>
      <c r="E32" s="1"/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>
      <c r="A33" s="10"/>
      <c r="B33" s="49">
        <v>1</v>
      </c>
      <c r="C33" s="50" t="s">
        <v>100</v>
      </c>
      <c r="D33" s="50" t="s">
        <v>7</v>
      </c>
      <c r="E33" s="50" t="s">
        <v>101</v>
      </c>
      <c r="F33" s="50" t="s">
        <v>7</v>
      </c>
      <c r="G33" s="51" t="s">
        <v>102</v>
      </c>
      <c r="H33" s="52">
        <v>142.81100000000001</v>
      </c>
      <c r="I33" s="53">
        <v>0</v>
      </c>
      <c r="J33" s="54">
        <f>ROUND(H33*I33,2)</f>
        <v>0</v>
      </c>
      <c r="K33" s="55">
        <v>0.20999999999999999</v>
      </c>
      <c r="L33" s="56">
        <f>ROUND(J33*1.21,2)</f>
        <v>0</v>
      </c>
      <c r="M33" s="13"/>
      <c r="N33" s="2"/>
      <c r="O33" s="2"/>
      <c r="P33" s="2"/>
      <c r="Q33" s="41">
        <f>IF(ISNUMBER(K33),IF(H33&gt;0,IF(I33&gt;0,J33,0),0),0)</f>
        <v>0</v>
      </c>
      <c r="R33" s="9">
        <f>IF(ISNUMBER(K33)=FALSE,J33,0)</f>
        <v>0</v>
      </c>
    </row>
    <row r="34" ht="39.6">
      <c r="A34" s="10"/>
      <c r="B34" s="57" t="s">
        <v>56</v>
      </c>
      <c r="C34" s="1"/>
      <c r="D34" s="1"/>
      <c r="E34" s="58" t="s">
        <v>103</v>
      </c>
      <c r="F34" s="1"/>
      <c r="G34" s="1"/>
      <c r="H34" s="48"/>
      <c r="I34" s="1"/>
      <c r="J34" s="48"/>
      <c r="K34" s="1"/>
      <c r="L34" s="1"/>
      <c r="M34" s="13"/>
      <c r="N34" s="2"/>
      <c r="O34" s="2"/>
      <c r="P34" s="2"/>
      <c r="Q34" s="2"/>
    </row>
    <row r="35" ht="39.6">
      <c r="A35" s="10"/>
      <c r="B35" s="57" t="s">
        <v>58</v>
      </c>
      <c r="C35" s="1"/>
      <c r="D35" s="1"/>
      <c r="E35" s="58" t="s">
        <v>104</v>
      </c>
      <c r="F35" s="1"/>
      <c r="G35" s="1"/>
      <c r="H35" s="48"/>
      <c r="I35" s="1"/>
      <c r="J35" s="48"/>
      <c r="K35" s="1"/>
      <c r="L35" s="1"/>
      <c r="M35" s="13"/>
      <c r="N35" s="2"/>
      <c r="O35" s="2"/>
      <c r="P35" s="2"/>
      <c r="Q35" s="2"/>
    </row>
    <row r="36" ht="118.8">
      <c r="A36" s="10"/>
      <c r="B36" s="57" t="s">
        <v>60</v>
      </c>
      <c r="C36" s="1"/>
      <c r="D36" s="1"/>
      <c r="E36" s="58" t="s">
        <v>105</v>
      </c>
      <c r="F36" s="1"/>
      <c r="G36" s="1"/>
      <c r="H36" s="48"/>
      <c r="I36" s="1"/>
      <c r="J36" s="48"/>
      <c r="K36" s="1"/>
      <c r="L36" s="1"/>
      <c r="M36" s="13"/>
      <c r="N36" s="2"/>
      <c r="O36" s="2"/>
      <c r="P36" s="2"/>
      <c r="Q36" s="2"/>
    </row>
    <row r="37" thickBot="1" ht="13.95">
      <c r="A37" s="10"/>
      <c r="B37" s="59" t="s">
        <v>62</v>
      </c>
      <c r="C37" s="30"/>
      <c r="D37" s="30"/>
      <c r="E37" s="60" t="s">
        <v>63</v>
      </c>
      <c r="F37" s="30"/>
      <c r="G37" s="30"/>
      <c r="H37" s="61"/>
      <c r="I37" s="30"/>
      <c r="J37" s="61"/>
      <c r="K37" s="30"/>
      <c r="L37" s="30"/>
      <c r="M37" s="13"/>
      <c r="N37" s="2"/>
      <c r="O37" s="2"/>
      <c r="P37" s="2"/>
      <c r="Q37" s="2"/>
    </row>
    <row r="38" thickTop="1" ht="13.95">
      <c r="A38" s="10"/>
      <c r="B38" s="49">
        <v>2</v>
      </c>
      <c r="C38" s="50" t="s">
        <v>106</v>
      </c>
      <c r="D38" s="50" t="s">
        <v>7</v>
      </c>
      <c r="E38" s="50" t="s">
        <v>107</v>
      </c>
      <c r="F38" s="50" t="s">
        <v>7</v>
      </c>
      <c r="G38" s="51" t="s">
        <v>102</v>
      </c>
      <c r="H38" s="62">
        <v>88.412000000000006</v>
      </c>
      <c r="I38" s="63">
        <v>0</v>
      </c>
      <c r="J38" s="64">
        <f>ROUND(H38*I38,2)</f>
        <v>0</v>
      </c>
      <c r="K38" s="65">
        <v>0.20999999999999999</v>
      </c>
      <c r="L38" s="66">
        <f>ROUND(J38*1.21,2)</f>
        <v>0</v>
      </c>
      <c r="M38" s="13"/>
      <c r="N38" s="2"/>
      <c r="O38" s="2"/>
      <c r="P38" s="2"/>
      <c r="Q38" s="41">
        <f>IF(ISNUMBER(K38),IF(H38&gt;0,IF(I38&gt;0,J38,0),0),0)</f>
        <v>0</v>
      </c>
      <c r="R38" s="9">
        <f>IF(ISNUMBER(K38)=FALSE,J38,0)</f>
        <v>0</v>
      </c>
    </row>
    <row r="39" ht="26.4">
      <c r="A39" s="10"/>
      <c r="B39" s="57" t="s">
        <v>56</v>
      </c>
      <c r="C39" s="1"/>
      <c r="D39" s="1"/>
      <c r="E39" s="58" t="s">
        <v>108</v>
      </c>
      <c r="F39" s="1"/>
      <c r="G39" s="1"/>
      <c r="H39" s="48"/>
      <c r="I39" s="1"/>
      <c r="J39" s="48"/>
      <c r="K39" s="1"/>
      <c r="L39" s="1"/>
      <c r="M39" s="13"/>
      <c r="N39" s="2"/>
      <c r="O39" s="2"/>
      <c r="P39" s="2"/>
      <c r="Q39" s="2"/>
    </row>
    <row r="40" ht="52.8">
      <c r="A40" s="10"/>
      <c r="B40" s="57" t="s">
        <v>58</v>
      </c>
      <c r="C40" s="1"/>
      <c r="D40" s="1"/>
      <c r="E40" s="58" t="s">
        <v>109</v>
      </c>
      <c r="F40" s="1"/>
      <c r="G40" s="1"/>
      <c r="H40" s="48"/>
      <c r="I40" s="1"/>
      <c r="J40" s="48"/>
      <c r="K40" s="1"/>
      <c r="L40" s="1"/>
      <c r="M40" s="13"/>
      <c r="N40" s="2"/>
      <c r="O40" s="2"/>
      <c r="P40" s="2"/>
      <c r="Q40" s="2"/>
    </row>
    <row r="41" ht="118.8">
      <c r="A41" s="10"/>
      <c r="B41" s="57" t="s">
        <v>60</v>
      </c>
      <c r="C41" s="1"/>
      <c r="D41" s="1"/>
      <c r="E41" s="58" t="s">
        <v>105</v>
      </c>
      <c r="F41" s="1"/>
      <c r="G41" s="1"/>
      <c r="H41" s="48"/>
      <c r="I41" s="1"/>
      <c r="J41" s="48"/>
      <c r="K41" s="1"/>
      <c r="L41" s="1"/>
      <c r="M41" s="13"/>
      <c r="N41" s="2"/>
      <c r="O41" s="2"/>
      <c r="P41" s="2"/>
      <c r="Q41" s="2"/>
    </row>
    <row r="42" thickBot="1" ht="13.95">
      <c r="A42" s="10"/>
      <c r="B42" s="59" t="s">
        <v>62</v>
      </c>
      <c r="C42" s="30"/>
      <c r="D42" s="30"/>
      <c r="E42" s="60" t="s">
        <v>63</v>
      </c>
      <c r="F42" s="30"/>
      <c r="G42" s="30"/>
      <c r="H42" s="61"/>
      <c r="I42" s="30"/>
      <c r="J42" s="61"/>
      <c r="K42" s="30"/>
      <c r="L42" s="30"/>
      <c r="M42" s="13"/>
      <c r="N42" s="2"/>
      <c r="O42" s="2"/>
      <c r="P42" s="2"/>
      <c r="Q42" s="2"/>
    </row>
    <row r="43" thickTop="1" ht="13.95">
      <c r="A43" s="10"/>
      <c r="B43" s="49">
        <v>3</v>
      </c>
      <c r="C43" s="50" t="s">
        <v>110</v>
      </c>
      <c r="D43" s="50" t="s">
        <v>7</v>
      </c>
      <c r="E43" s="50" t="s">
        <v>111</v>
      </c>
      <c r="F43" s="50" t="s">
        <v>7</v>
      </c>
      <c r="G43" s="51" t="s">
        <v>102</v>
      </c>
      <c r="H43" s="62">
        <v>15</v>
      </c>
      <c r="I43" s="63">
        <v>0</v>
      </c>
      <c r="J43" s="64">
        <f>ROUND(H43*I43,2)</f>
        <v>0</v>
      </c>
      <c r="K43" s="65">
        <v>0.20999999999999999</v>
      </c>
      <c r="L43" s="66">
        <f>ROUND(J43*1.21,2)</f>
        <v>0</v>
      </c>
      <c r="M43" s="13"/>
      <c r="N43" s="2"/>
      <c r="O43" s="2"/>
      <c r="P43" s="2"/>
      <c r="Q43" s="41">
        <f>IF(ISNUMBER(K43),IF(H43&gt;0,IF(I43&gt;0,J43,0),0),0)</f>
        <v>0</v>
      </c>
      <c r="R43" s="9">
        <f>IF(ISNUMBER(K43)=FALSE,J43,0)</f>
        <v>0</v>
      </c>
    </row>
    <row r="44" ht="39.6">
      <c r="A44" s="10"/>
      <c r="B44" s="57" t="s">
        <v>56</v>
      </c>
      <c r="C44" s="1"/>
      <c r="D44" s="1"/>
      <c r="E44" s="58" t="s">
        <v>112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>
      <c r="A45" s="10"/>
      <c r="B45" s="57" t="s">
        <v>58</v>
      </c>
      <c r="C45" s="1"/>
      <c r="D45" s="1"/>
      <c r="E45" s="58" t="s">
        <v>113</v>
      </c>
      <c r="F45" s="1"/>
      <c r="G45" s="1"/>
      <c r="H45" s="48"/>
      <c r="I45" s="1"/>
      <c r="J45" s="48"/>
      <c r="K45" s="1"/>
      <c r="L45" s="1"/>
      <c r="M45" s="13"/>
      <c r="N45" s="2"/>
      <c r="O45" s="2"/>
      <c r="P45" s="2"/>
      <c r="Q45" s="2"/>
    </row>
    <row r="46" ht="118.8">
      <c r="A46" s="10"/>
      <c r="B46" s="57" t="s">
        <v>60</v>
      </c>
      <c r="C46" s="1"/>
      <c r="D46" s="1"/>
      <c r="E46" s="58" t="s">
        <v>105</v>
      </c>
      <c r="F46" s="1"/>
      <c r="G46" s="1"/>
      <c r="H46" s="48"/>
      <c r="I46" s="1"/>
      <c r="J46" s="48"/>
      <c r="K46" s="1"/>
      <c r="L46" s="1"/>
      <c r="M46" s="13"/>
      <c r="N46" s="2"/>
      <c r="O46" s="2"/>
      <c r="P46" s="2"/>
      <c r="Q46" s="2"/>
    </row>
    <row r="47" thickBot="1" ht="13.95">
      <c r="A47" s="10"/>
      <c r="B47" s="59" t="s">
        <v>62</v>
      </c>
      <c r="C47" s="30"/>
      <c r="D47" s="30"/>
      <c r="E47" s="60" t="s">
        <v>63</v>
      </c>
      <c r="F47" s="30"/>
      <c r="G47" s="30"/>
      <c r="H47" s="61"/>
      <c r="I47" s="30"/>
      <c r="J47" s="61"/>
      <c r="K47" s="30"/>
      <c r="L47" s="30"/>
      <c r="M47" s="13"/>
      <c r="N47" s="2"/>
      <c r="O47" s="2"/>
      <c r="P47" s="2"/>
      <c r="Q47" s="2"/>
    </row>
    <row r="48" thickTop="1" thickBot="1" ht="25" customHeight="1">
      <c r="A48" s="10"/>
      <c r="B48" s="1"/>
      <c r="C48" s="67">
        <v>0</v>
      </c>
      <c r="D48" s="1"/>
      <c r="E48" s="67" t="s">
        <v>43</v>
      </c>
      <c r="F48" s="1"/>
      <c r="G48" s="68" t="s">
        <v>86</v>
      </c>
      <c r="H48" s="69">
        <f>J33+J38+J43</f>
        <v>0</v>
      </c>
      <c r="I48" s="68" t="s">
        <v>87</v>
      </c>
      <c r="J48" s="70">
        <f>(L48-H48)</f>
        <v>0</v>
      </c>
      <c r="K48" s="68" t="s">
        <v>88</v>
      </c>
      <c r="L48" s="71">
        <f>ROUND((J33+J38+J43)*1.21,2)</f>
        <v>0</v>
      </c>
      <c r="M48" s="13"/>
      <c r="N48" s="2"/>
      <c r="O48" s="2"/>
      <c r="P48" s="2"/>
      <c r="Q48" s="41">
        <f>0+Q33+Q38+Q43</f>
        <v>0</v>
      </c>
      <c r="R48" s="9">
        <f>0+R33+R38+R43</f>
        <v>0</v>
      </c>
      <c r="S48" s="72">
        <f>Q48*(1+J48)+R48</f>
        <v>0</v>
      </c>
    </row>
    <row r="49" thickTop="1" thickBot="1" ht="25" customHeight="1">
      <c r="A49" s="10"/>
      <c r="B49" s="73"/>
      <c r="C49" s="73"/>
      <c r="D49" s="73"/>
      <c r="E49" s="73"/>
      <c r="F49" s="73"/>
      <c r="G49" s="74" t="s">
        <v>89</v>
      </c>
      <c r="H49" s="75">
        <f>0+J33+J38+J43</f>
        <v>0</v>
      </c>
      <c r="I49" s="74" t="s">
        <v>90</v>
      </c>
      <c r="J49" s="76">
        <f>0+J48</f>
        <v>0</v>
      </c>
      <c r="K49" s="74" t="s">
        <v>91</v>
      </c>
      <c r="L49" s="77">
        <f>0+L48</f>
        <v>0</v>
      </c>
      <c r="M49" s="13"/>
      <c r="N49" s="2"/>
      <c r="O49" s="2"/>
      <c r="P49" s="2"/>
      <c r="Q49" s="2"/>
    </row>
    <row r="50" ht="40" customHeight="1">
      <c r="A50" s="10"/>
      <c r="B50" s="82" t="s">
        <v>114</v>
      </c>
      <c r="C50" s="1"/>
      <c r="D50" s="1"/>
      <c r="E50" s="1"/>
      <c r="F50" s="1"/>
      <c r="G50" s="1"/>
      <c r="H50" s="48"/>
      <c r="I50" s="1"/>
      <c r="J50" s="48"/>
      <c r="K50" s="1"/>
      <c r="L50" s="1"/>
      <c r="M50" s="13"/>
      <c r="N50" s="2"/>
      <c r="O50" s="2"/>
      <c r="P50" s="2"/>
      <c r="Q50" s="2"/>
    </row>
    <row r="51">
      <c r="A51" s="10"/>
      <c r="B51" s="49">
        <v>4</v>
      </c>
      <c r="C51" s="50" t="s">
        <v>115</v>
      </c>
      <c r="D51" s="50" t="s">
        <v>7</v>
      </c>
      <c r="E51" s="50" t="s">
        <v>116</v>
      </c>
      <c r="F51" s="50" t="s">
        <v>7</v>
      </c>
      <c r="G51" s="51" t="s">
        <v>83</v>
      </c>
      <c r="H51" s="52">
        <v>3</v>
      </c>
      <c r="I51" s="53">
        <v>0</v>
      </c>
      <c r="J51" s="54">
        <f>ROUND(H51*I51,2)</f>
        <v>0</v>
      </c>
      <c r="K51" s="55">
        <v>0.20999999999999999</v>
      </c>
      <c r="L51" s="56">
        <f>ROUND(J51*1.21,2)</f>
        <v>0</v>
      </c>
      <c r="M51" s="13"/>
      <c r="N51" s="2"/>
      <c r="O51" s="2"/>
      <c r="P51" s="2"/>
      <c r="Q51" s="41">
        <f>IF(ISNUMBER(K51),IF(H51&gt;0,IF(I51&gt;0,J51,0),0),0)</f>
        <v>0</v>
      </c>
      <c r="R51" s="9">
        <f>IF(ISNUMBER(K51)=FALSE,J51,0)</f>
        <v>0</v>
      </c>
    </row>
    <row r="52" ht="26.4">
      <c r="A52" s="10"/>
      <c r="B52" s="57" t="s">
        <v>56</v>
      </c>
      <c r="C52" s="1"/>
      <c r="D52" s="1"/>
      <c r="E52" s="58" t="s">
        <v>117</v>
      </c>
      <c r="F52" s="1"/>
      <c r="G52" s="1"/>
      <c r="H52" s="48"/>
      <c r="I52" s="1"/>
      <c r="J52" s="48"/>
      <c r="K52" s="1"/>
      <c r="L52" s="1"/>
      <c r="M52" s="13"/>
      <c r="N52" s="2"/>
      <c r="O52" s="2"/>
      <c r="P52" s="2"/>
      <c r="Q52" s="2"/>
    </row>
    <row r="53">
      <c r="A53" s="10"/>
      <c r="B53" s="57" t="s">
        <v>58</v>
      </c>
      <c r="C53" s="1"/>
      <c r="D53" s="1"/>
      <c r="E53" s="58" t="s">
        <v>118</v>
      </c>
      <c r="F53" s="1"/>
      <c r="G53" s="1"/>
      <c r="H53" s="48"/>
      <c r="I53" s="1"/>
      <c r="J53" s="48"/>
      <c r="K53" s="1"/>
      <c r="L53" s="1"/>
      <c r="M53" s="13"/>
      <c r="N53" s="2"/>
      <c r="O53" s="2"/>
      <c r="P53" s="2"/>
      <c r="Q53" s="2"/>
    </row>
    <row r="54" ht="145.2">
      <c r="A54" s="10"/>
      <c r="B54" s="57" t="s">
        <v>60</v>
      </c>
      <c r="C54" s="1"/>
      <c r="D54" s="1"/>
      <c r="E54" s="58" t="s">
        <v>119</v>
      </c>
      <c r="F54" s="1"/>
      <c r="G54" s="1"/>
      <c r="H54" s="48"/>
      <c r="I54" s="1"/>
      <c r="J54" s="48"/>
      <c r="K54" s="1"/>
      <c r="L54" s="1"/>
      <c r="M54" s="13"/>
      <c r="N54" s="2"/>
      <c r="O54" s="2"/>
      <c r="P54" s="2"/>
      <c r="Q54" s="2"/>
    </row>
    <row r="55" thickBot="1" ht="13.95">
      <c r="A55" s="10"/>
      <c r="B55" s="59" t="s">
        <v>62</v>
      </c>
      <c r="C55" s="30"/>
      <c r="D55" s="30"/>
      <c r="E55" s="60" t="s">
        <v>63</v>
      </c>
      <c r="F55" s="30"/>
      <c r="G55" s="30"/>
      <c r="H55" s="61"/>
      <c r="I55" s="30"/>
      <c r="J55" s="61"/>
      <c r="K55" s="30"/>
      <c r="L55" s="30"/>
      <c r="M55" s="13"/>
      <c r="N55" s="2"/>
      <c r="O55" s="2"/>
      <c r="P55" s="2"/>
      <c r="Q55" s="2"/>
    </row>
    <row r="56" thickTop="1" ht="13.95">
      <c r="A56" s="10"/>
      <c r="B56" s="49">
        <v>5</v>
      </c>
      <c r="C56" s="50" t="s">
        <v>120</v>
      </c>
      <c r="D56" s="50" t="s">
        <v>7</v>
      </c>
      <c r="E56" s="50" t="s">
        <v>121</v>
      </c>
      <c r="F56" s="50" t="s">
        <v>7</v>
      </c>
      <c r="G56" s="51" t="s">
        <v>83</v>
      </c>
      <c r="H56" s="62">
        <v>3</v>
      </c>
      <c r="I56" s="63">
        <v>0</v>
      </c>
      <c r="J56" s="64">
        <f>ROUND(H56*I56,2)</f>
        <v>0</v>
      </c>
      <c r="K56" s="65">
        <v>0.20999999999999999</v>
      </c>
      <c r="L56" s="66">
        <f>ROUND(J56*1.21,2)</f>
        <v>0</v>
      </c>
      <c r="M56" s="13"/>
      <c r="N56" s="2"/>
      <c r="O56" s="2"/>
      <c r="P56" s="2"/>
      <c r="Q56" s="41">
        <f>IF(ISNUMBER(K56),IF(H56&gt;0,IF(I56&gt;0,J56,0),0),0)</f>
        <v>0</v>
      </c>
      <c r="R56" s="9">
        <f>IF(ISNUMBER(K56)=FALSE,J56,0)</f>
        <v>0</v>
      </c>
    </row>
    <row r="57" ht="26.4">
      <c r="A57" s="10"/>
      <c r="B57" s="57" t="s">
        <v>56</v>
      </c>
      <c r="C57" s="1"/>
      <c r="D57" s="1"/>
      <c r="E57" s="58" t="s">
        <v>122</v>
      </c>
      <c r="F57" s="1"/>
      <c r="G57" s="1"/>
      <c r="H57" s="48"/>
      <c r="I57" s="1"/>
      <c r="J57" s="48"/>
      <c r="K57" s="1"/>
      <c r="L57" s="1"/>
      <c r="M57" s="13"/>
      <c r="N57" s="2"/>
      <c r="O57" s="2"/>
      <c r="P57" s="2"/>
      <c r="Q57" s="2"/>
    </row>
    <row r="58">
      <c r="A58" s="10"/>
      <c r="B58" s="57" t="s">
        <v>58</v>
      </c>
      <c r="C58" s="1"/>
      <c r="D58" s="1"/>
      <c r="E58" s="58" t="s">
        <v>118</v>
      </c>
      <c r="F58" s="1"/>
      <c r="G58" s="1"/>
      <c r="H58" s="48"/>
      <c r="I58" s="1"/>
      <c r="J58" s="48"/>
      <c r="K58" s="1"/>
      <c r="L58" s="1"/>
      <c r="M58" s="13"/>
      <c r="N58" s="2"/>
      <c r="O58" s="2"/>
      <c r="P58" s="2"/>
      <c r="Q58" s="2"/>
    </row>
    <row r="59" ht="145.2">
      <c r="A59" s="10"/>
      <c r="B59" s="57" t="s">
        <v>60</v>
      </c>
      <c r="C59" s="1"/>
      <c r="D59" s="1"/>
      <c r="E59" s="58" t="s">
        <v>119</v>
      </c>
      <c r="F59" s="1"/>
      <c r="G59" s="1"/>
      <c r="H59" s="48"/>
      <c r="I59" s="1"/>
      <c r="J59" s="48"/>
      <c r="K59" s="1"/>
      <c r="L59" s="1"/>
      <c r="M59" s="13"/>
      <c r="N59" s="2"/>
      <c r="O59" s="2"/>
      <c r="P59" s="2"/>
      <c r="Q59" s="2"/>
    </row>
    <row r="60" thickBot="1" ht="13.95">
      <c r="A60" s="10"/>
      <c r="B60" s="59" t="s">
        <v>62</v>
      </c>
      <c r="C60" s="30"/>
      <c r="D60" s="30"/>
      <c r="E60" s="60" t="s">
        <v>63</v>
      </c>
      <c r="F60" s="30"/>
      <c r="G60" s="30"/>
      <c r="H60" s="61"/>
      <c r="I60" s="30"/>
      <c r="J60" s="61"/>
      <c r="K60" s="30"/>
      <c r="L60" s="30"/>
      <c r="M60" s="13"/>
      <c r="N60" s="2"/>
      <c r="O60" s="2"/>
      <c r="P60" s="2"/>
      <c r="Q60" s="2"/>
    </row>
    <row r="61" thickTop="1" ht="13.95">
      <c r="A61" s="10"/>
      <c r="B61" s="49">
        <v>6</v>
      </c>
      <c r="C61" s="50" t="s">
        <v>123</v>
      </c>
      <c r="D61" s="50" t="s">
        <v>7</v>
      </c>
      <c r="E61" s="50" t="s">
        <v>124</v>
      </c>
      <c r="F61" s="50" t="s">
        <v>7</v>
      </c>
      <c r="G61" s="51" t="s">
        <v>125</v>
      </c>
      <c r="H61" s="62">
        <v>23.82</v>
      </c>
      <c r="I61" s="63">
        <v>0</v>
      </c>
      <c r="J61" s="64">
        <f>ROUND(H61*I61,2)</f>
        <v>0</v>
      </c>
      <c r="K61" s="65">
        <v>0.20999999999999999</v>
      </c>
      <c r="L61" s="66">
        <f>ROUND(J61*1.21,2)</f>
        <v>0</v>
      </c>
      <c r="M61" s="13"/>
      <c r="N61" s="2"/>
      <c r="O61" s="2"/>
      <c r="P61" s="2"/>
      <c r="Q61" s="41">
        <f>IF(ISNUMBER(K61),IF(H61&gt;0,IF(I61&gt;0,J61,0),0),0)</f>
        <v>0</v>
      </c>
      <c r="R61" s="9">
        <f>IF(ISNUMBER(K61)=FALSE,J61,0)</f>
        <v>0</v>
      </c>
    </row>
    <row r="62" ht="66">
      <c r="A62" s="10"/>
      <c r="B62" s="57" t="s">
        <v>56</v>
      </c>
      <c r="C62" s="1"/>
      <c r="D62" s="1"/>
      <c r="E62" s="58" t="s">
        <v>126</v>
      </c>
      <c r="F62" s="1"/>
      <c r="G62" s="1"/>
      <c r="H62" s="48"/>
      <c r="I62" s="1"/>
      <c r="J62" s="48"/>
      <c r="K62" s="1"/>
      <c r="L62" s="1"/>
      <c r="M62" s="13"/>
      <c r="N62" s="2"/>
      <c r="O62" s="2"/>
      <c r="P62" s="2"/>
      <c r="Q62" s="2"/>
    </row>
    <row r="63" ht="52.8">
      <c r="A63" s="10"/>
      <c r="B63" s="57" t="s">
        <v>58</v>
      </c>
      <c r="C63" s="1"/>
      <c r="D63" s="1"/>
      <c r="E63" s="58" t="s">
        <v>127</v>
      </c>
      <c r="F63" s="1"/>
      <c r="G63" s="1"/>
      <c r="H63" s="48"/>
      <c r="I63" s="1"/>
      <c r="J63" s="48"/>
      <c r="K63" s="1"/>
      <c r="L63" s="1"/>
      <c r="M63" s="13"/>
      <c r="N63" s="2"/>
      <c r="O63" s="2"/>
      <c r="P63" s="2"/>
      <c r="Q63" s="2"/>
    </row>
    <row r="64" ht="79.2">
      <c r="A64" s="10"/>
      <c r="B64" s="57" t="s">
        <v>60</v>
      </c>
      <c r="C64" s="1"/>
      <c r="D64" s="1"/>
      <c r="E64" s="58" t="s">
        <v>128</v>
      </c>
      <c r="F64" s="1"/>
      <c r="G64" s="1"/>
      <c r="H64" s="48"/>
      <c r="I64" s="1"/>
      <c r="J64" s="48"/>
      <c r="K64" s="1"/>
      <c r="L64" s="1"/>
      <c r="M64" s="13"/>
      <c r="N64" s="2"/>
      <c r="O64" s="2"/>
      <c r="P64" s="2"/>
      <c r="Q64" s="2"/>
    </row>
    <row r="65" thickBot="1" ht="13.95">
      <c r="A65" s="10"/>
      <c r="B65" s="59" t="s">
        <v>62</v>
      </c>
      <c r="C65" s="30"/>
      <c r="D65" s="30"/>
      <c r="E65" s="60" t="s">
        <v>63</v>
      </c>
      <c r="F65" s="30"/>
      <c r="G65" s="30"/>
      <c r="H65" s="61"/>
      <c r="I65" s="30"/>
      <c r="J65" s="61"/>
      <c r="K65" s="30"/>
      <c r="L65" s="30"/>
      <c r="M65" s="13"/>
      <c r="N65" s="2"/>
      <c r="O65" s="2"/>
      <c r="P65" s="2"/>
      <c r="Q65" s="2"/>
    </row>
    <row r="66" thickTop="1" ht="13.95">
      <c r="A66" s="10"/>
      <c r="B66" s="49">
        <v>7</v>
      </c>
      <c r="C66" s="50" t="s">
        <v>129</v>
      </c>
      <c r="D66" s="50" t="s">
        <v>7</v>
      </c>
      <c r="E66" s="50" t="s">
        <v>130</v>
      </c>
      <c r="F66" s="50" t="s">
        <v>7</v>
      </c>
      <c r="G66" s="51" t="s">
        <v>125</v>
      </c>
      <c r="H66" s="62">
        <v>6</v>
      </c>
      <c r="I66" s="63">
        <v>0</v>
      </c>
      <c r="J66" s="64">
        <f>ROUND(H66*I66,2)</f>
        <v>0</v>
      </c>
      <c r="K66" s="65">
        <v>0.20999999999999999</v>
      </c>
      <c r="L66" s="66">
        <f>ROUND(J66*1.21,2)</f>
        <v>0</v>
      </c>
      <c r="M66" s="13"/>
      <c r="N66" s="2"/>
      <c r="O66" s="2"/>
      <c r="P66" s="2"/>
      <c r="Q66" s="41">
        <f>IF(ISNUMBER(K66),IF(H66&gt;0,IF(I66&gt;0,J66,0),0),0)</f>
        <v>0</v>
      </c>
      <c r="R66" s="9">
        <f>IF(ISNUMBER(K66)=FALSE,J66,0)</f>
        <v>0</v>
      </c>
    </row>
    <row r="67" ht="66">
      <c r="A67" s="10"/>
      <c r="B67" s="57" t="s">
        <v>56</v>
      </c>
      <c r="C67" s="1"/>
      <c r="D67" s="1"/>
      <c r="E67" s="58" t="s">
        <v>131</v>
      </c>
      <c r="F67" s="1"/>
      <c r="G67" s="1"/>
      <c r="H67" s="48"/>
      <c r="I67" s="1"/>
      <c r="J67" s="48"/>
      <c r="K67" s="1"/>
      <c r="L67" s="1"/>
      <c r="M67" s="13"/>
      <c r="N67" s="2"/>
      <c r="O67" s="2"/>
      <c r="P67" s="2"/>
      <c r="Q67" s="2"/>
    </row>
    <row r="68" ht="52.8">
      <c r="A68" s="10"/>
      <c r="B68" s="57" t="s">
        <v>58</v>
      </c>
      <c r="C68" s="1"/>
      <c r="D68" s="1"/>
      <c r="E68" s="58" t="s">
        <v>132</v>
      </c>
      <c r="F68" s="1"/>
      <c r="G68" s="1"/>
      <c r="H68" s="48"/>
      <c r="I68" s="1"/>
      <c r="J68" s="48"/>
      <c r="K68" s="1"/>
      <c r="L68" s="1"/>
      <c r="M68" s="13"/>
      <c r="N68" s="2"/>
      <c r="O68" s="2"/>
      <c r="P68" s="2"/>
      <c r="Q68" s="2"/>
    </row>
    <row r="69" ht="79.2">
      <c r="A69" s="10"/>
      <c r="B69" s="57" t="s">
        <v>60</v>
      </c>
      <c r="C69" s="1"/>
      <c r="D69" s="1"/>
      <c r="E69" s="58" t="s">
        <v>128</v>
      </c>
      <c r="F69" s="1"/>
      <c r="G69" s="1"/>
      <c r="H69" s="48"/>
      <c r="I69" s="1"/>
      <c r="J69" s="48"/>
      <c r="K69" s="1"/>
      <c r="L69" s="1"/>
      <c r="M69" s="13"/>
      <c r="N69" s="2"/>
      <c r="O69" s="2"/>
      <c r="P69" s="2"/>
      <c r="Q69" s="2"/>
    </row>
    <row r="70" thickBot="1" ht="13.95">
      <c r="A70" s="10"/>
      <c r="B70" s="59" t="s">
        <v>62</v>
      </c>
      <c r="C70" s="30"/>
      <c r="D70" s="30"/>
      <c r="E70" s="60" t="s">
        <v>63</v>
      </c>
      <c r="F70" s="30"/>
      <c r="G70" s="30"/>
      <c r="H70" s="61"/>
      <c r="I70" s="30"/>
      <c r="J70" s="61"/>
      <c r="K70" s="30"/>
      <c r="L70" s="30"/>
      <c r="M70" s="13"/>
      <c r="N70" s="2"/>
      <c r="O70" s="2"/>
      <c r="P70" s="2"/>
      <c r="Q70" s="2"/>
    </row>
    <row r="71" thickTop="1" ht="13.95">
      <c r="A71" s="10"/>
      <c r="B71" s="49">
        <v>8</v>
      </c>
      <c r="C71" s="50" t="s">
        <v>133</v>
      </c>
      <c r="D71" s="50" t="s">
        <v>7</v>
      </c>
      <c r="E71" s="50" t="s">
        <v>134</v>
      </c>
      <c r="F71" s="50" t="s">
        <v>7</v>
      </c>
      <c r="G71" s="51" t="s">
        <v>125</v>
      </c>
      <c r="H71" s="62">
        <v>22.32</v>
      </c>
      <c r="I71" s="63">
        <v>0</v>
      </c>
      <c r="J71" s="64">
        <f>ROUND(H71*I71,2)</f>
        <v>0</v>
      </c>
      <c r="K71" s="65">
        <v>0.20999999999999999</v>
      </c>
      <c r="L71" s="66">
        <f>ROUND(J71*1.21,2)</f>
        <v>0</v>
      </c>
      <c r="M71" s="13"/>
      <c r="N71" s="2"/>
      <c r="O71" s="2"/>
      <c r="P71" s="2"/>
      <c r="Q71" s="41">
        <f>IF(ISNUMBER(K71),IF(H71&gt;0,IF(I71&gt;0,J71,0),0),0)</f>
        <v>0</v>
      </c>
      <c r="R71" s="9">
        <f>IF(ISNUMBER(K71)=FALSE,J71,0)</f>
        <v>0</v>
      </c>
    </row>
    <row r="72" ht="79.2">
      <c r="A72" s="10"/>
      <c r="B72" s="57" t="s">
        <v>56</v>
      </c>
      <c r="C72" s="1"/>
      <c r="D72" s="1"/>
      <c r="E72" s="58" t="s">
        <v>135</v>
      </c>
      <c r="F72" s="1"/>
      <c r="G72" s="1"/>
      <c r="H72" s="48"/>
      <c r="I72" s="1"/>
      <c r="J72" s="48"/>
      <c r="K72" s="1"/>
      <c r="L72" s="1"/>
      <c r="M72" s="13"/>
      <c r="N72" s="2"/>
      <c r="O72" s="2"/>
      <c r="P72" s="2"/>
      <c r="Q72" s="2"/>
    </row>
    <row r="73" ht="52.8">
      <c r="A73" s="10"/>
      <c r="B73" s="57" t="s">
        <v>58</v>
      </c>
      <c r="C73" s="1"/>
      <c r="D73" s="1"/>
      <c r="E73" s="58" t="s">
        <v>136</v>
      </c>
      <c r="F73" s="1"/>
      <c r="G73" s="1"/>
      <c r="H73" s="48"/>
      <c r="I73" s="1"/>
      <c r="J73" s="48"/>
      <c r="K73" s="1"/>
      <c r="L73" s="1"/>
      <c r="M73" s="13"/>
      <c r="N73" s="2"/>
      <c r="O73" s="2"/>
      <c r="P73" s="2"/>
      <c r="Q73" s="2"/>
    </row>
    <row r="74" ht="79.2">
      <c r="A74" s="10"/>
      <c r="B74" s="57" t="s">
        <v>60</v>
      </c>
      <c r="C74" s="1"/>
      <c r="D74" s="1"/>
      <c r="E74" s="58" t="s">
        <v>128</v>
      </c>
      <c r="F74" s="1"/>
      <c r="G74" s="1"/>
      <c r="H74" s="48"/>
      <c r="I74" s="1"/>
      <c r="J74" s="48"/>
      <c r="K74" s="1"/>
      <c r="L74" s="1"/>
      <c r="M74" s="13"/>
      <c r="N74" s="2"/>
      <c r="O74" s="2"/>
      <c r="P74" s="2"/>
      <c r="Q74" s="2"/>
    </row>
    <row r="75" thickBot="1" ht="13.95">
      <c r="A75" s="10"/>
      <c r="B75" s="59" t="s">
        <v>62</v>
      </c>
      <c r="C75" s="30"/>
      <c r="D75" s="30"/>
      <c r="E75" s="60" t="s">
        <v>63</v>
      </c>
      <c r="F75" s="30"/>
      <c r="G75" s="30"/>
      <c r="H75" s="61"/>
      <c r="I75" s="30"/>
      <c r="J75" s="61"/>
      <c r="K75" s="30"/>
      <c r="L75" s="30"/>
      <c r="M75" s="13"/>
      <c r="N75" s="2"/>
      <c r="O75" s="2"/>
      <c r="P75" s="2"/>
      <c r="Q75" s="2"/>
    </row>
    <row r="76" thickTop="1" ht="13.95">
      <c r="A76" s="10"/>
      <c r="B76" s="49">
        <v>9</v>
      </c>
      <c r="C76" s="50" t="s">
        <v>137</v>
      </c>
      <c r="D76" s="50" t="s">
        <v>7</v>
      </c>
      <c r="E76" s="50" t="s">
        <v>138</v>
      </c>
      <c r="F76" s="50" t="s">
        <v>7</v>
      </c>
      <c r="G76" s="51" t="s">
        <v>125</v>
      </c>
      <c r="H76" s="62">
        <v>12.800000000000001</v>
      </c>
      <c r="I76" s="63">
        <v>0</v>
      </c>
      <c r="J76" s="64">
        <f>ROUND(H76*I76,2)</f>
        <v>0</v>
      </c>
      <c r="K76" s="65">
        <v>0.20999999999999999</v>
      </c>
      <c r="L76" s="66">
        <f>ROUND(J76*1.21,2)</f>
        <v>0</v>
      </c>
      <c r="M76" s="13"/>
      <c r="N76" s="2"/>
      <c r="O76" s="2"/>
      <c r="P76" s="2"/>
      <c r="Q76" s="41">
        <f>IF(ISNUMBER(K76),IF(H76&gt;0,IF(I76&gt;0,J76,0),0),0)</f>
        <v>0</v>
      </c>
      <c r="R76" s="9">
        <f>IF(ISNUMBER(K76)=FALSE,J76,0)</f>
        <v>0</v>
      </c>
    </row>
    <row r="77" ht="66">
      <c r="A77" s="10"/>
      <c r="B77" s="57" t="s">
        <v>56</v>
      </c>
      <c r="C77" s="1"/>
      <c r="D77" s="1"/>
      <c r="E77" s="58" t="s">
        <v>139</v>
      </c>
      <c r="F77" s="1"/>
      <c r="G77" s="1"/>
      <c r="H77" s="48"/>
      <c r="I77" s="1"/>
      <c r="J77" s="48"/>
      <c r="K77" s="1"/>
      <c r="L77" s="1"/>
      <c r="M77" s="13"/>
      <c r="N77" s="2"/>
      <c r="O77" s="2"/>
      <c r="P77" s="2"/>
      <c r="Q77" s="2"/>
    </row>
    <row r="78" ht="39.6">
      <c r="A78" s="10"/>
      <c r="B78" s="57" t="s">
        <v>58</v>
      </c>
      <c r="C78" s="1"/>
      <c r="D78" s="1"/>
      <c r="E78" s="58" t="s">
        <v>140</v>
      </c>
      <c r="F78" s="1"/>
      <c r="G78" s="1"/>
      <c r="H78" s="48"/>
      <c r="I78" s="1"/>
      <c r="J78" s="48"/>
      <c r="K78" s="1"/>
      <c r="L78" s="1"/>
      <c r="M78" s="13"/>
      <c r="N78" s="2"/>
      <c r="O78" s="2"/>
      <c r="P78" s="2"/>
      <c r="Q78" s="2"/>
    </row>
    <row r="79" ht="382.8">
      <c r="A79" s="10"/>
      <c r="B79" s="57" t="s">
        <v>60</v>
      </c>
      <c r="C79" s="1"/>
      <c r="D79" s="1"/>
      <c r="E79" s="58" t="s">
        <v>141</v>
      </c>
      <c r="F79" s="1"/>
      <c r="G79" s="1"/>
      <c r="H79" s="48"/>
      <c r="I79" s="1"/>
      <c r="J79" s="48"/>
      <c r="K79" s="1"/>
      <c r="L79" s="1"/>
      <c r="M79" s="13"/>
      <c r="N79" s="2"/>
      <c r="O79" s="2"/>
      <c r="P79" s="2"/>
      <c r="Q79" s="2"/>
    </row>
    <row r="80" thickBot="1" ht="13.95">
      <c r="A80" s="10"/>
      <c r="B80" s="59" t="s">
        <v>62</v>
      </c>
      <c r="C80" s="30"/>
      <c r="D80" s="30"/>
      <c r="E80" s="60" t="s">
        <v>63</v>
      </c>
      <c r="F80" s="30"/>
      <c r="G80" s="30"/>
      <c r="H80" s="61"/>
      <c r="I80" s="30"/>
      <c r="J80" s="61"/>
      <c r="K80" s="30"/>
      <c r="L80" s="30"/>
      <c r="M80" s="13"/>
      <c r="N80" s="2"/>
      <c r="O80" s="2"/>
      <c r="P80" s="2"/>
      <c r="Q80" s="2"/>
    </row>
    <row r="81" thickTop="1" ht="13.95">
      <c r="A81" s="10"/>
      <c r="B81" s="49">
        <v>10</v>
      </c>
      <c r="C81" s="50" t="s">
        <v>142</v>
      </c>
      <c r="D81" s="50" t="s">
        <v>7</v>
      </c>
      <c r="E81" s="50" t="s">
        <v>143</v>
      </c>
      <c r="F81" s="50" t="s">
        <v>7</v>
      </c>
      <c r="G81" s="51" t="s">
        <v>125</v>
      </c>
      <c r="H81" s="62">
        <v>7.875</v>
      </c>
      <c r="I81" s="63">
        <v>0</v>
      </c>
      <c r="J81" s="64">
        <f>ROUND(H81*I81,2)</f>
        <v>0</v>
      </c>
      <c r="K81" s="65">
        <v>0.20999999999999999</v>
      </c>
      <c r="L81" s="66">
        <f>ROUND(J81*1.21,2)</f>
        <v>0</v>
      </c>
      <c r="M81" s="13"/>
      <c r="N81" s="2"/>
      <c r="O81" s="2"/>
      <c r="P81" s="2"/>
      <c r="Q81" s="41">
        <f>IF(ISNUMBER(K81),IF(H81&gt;0,IF(I81&gt;0,J81,0),0),0)</f>
        <v>0</v>
      </c>
      <c r="R81" s="9">
        <f>IF(ISNUMBER(K81)=FALSE,J81,0)</f>
        <v>0</v>
      </c>
    </row>
    <row r="82" ht="39.6">
      <c r="A82" s="10"/>
      <c r="B82" s="57" t="s">
        <v>56</v>
      </c>
      <c r="C82" s="1"/>
      <c r="D82" s="1"/>
      <c r="E82" s="58" t="s">
        <v>144</v>
      </c>
      <c r="F82" s="1"/>
      <c r="G82" s="1"/>
      <c r="H82" s="48"/>
      <c r="I82" s="1"/>
      <c r="J82" s="48"/>
      <c r="K82" s="1"/>
      <c r="L82" s="1"/>
      <c r="M82" s="13"/>
      <c r="N82" s="2"/>
      <c r="O82" s="2"/>
      <c r="P82" s="2"/>
      <c r="Q82" s="2"/>
    </row>
    <row r="83" ht="39.6">
      <c r="A83" s="10"/>
      <c r="B83" s="57" t="s">
        <v>58</v>
      </c>
      <c r="C83" s="1"/>
      <c r="D83" s="1"/>
      <c r="E83" s="58" t="s">
        <v>145</v>
      </c>
      <c r="F83" s="1"/>
      <c r="G83" s="1"/>
      <c r="H83" s="48"/>
      <c r="I83" s="1"/>
      <c r="J83" s="48"/>
      <c r="K83" s="1"/>
      <c r="L83" s="1"/>
      <c r="M83" s="13"/>
      <c r="N83" s="2"/>
      <c r="O83" s="2"/>
      <c r="P83" s="2"/>
      <c r="Q83" s="2"/>
    </row>
    <row r="84" ht="330">
      <c r="A84" s="10"/>
      <c r="B84" s="57" t="s">
        <v>60</v>
      </c>
      <c r="C84" s="1"/>
      <c r="D84" s="1"/>
      <c r="E84" s="58" t="s">
        <v>146</v>
      </c>
      <c r="F84" s="1"/>
      <c r="G84" s="1"/>
      <c r="H84" s="48"/>
      <c r="I84" s="1"/>
      <c r="J84" s="48"/>
      <c r="K84" s="1"/>
      <c r="L84" s="1"/>
      <c r="M84" s="13"/>
      <c r="N84" s="2"/>
      <c r="O84" s="2"/>
      <c r="P84" s="2"/>
      <c r="Q84" s="2"/>
    </row>
    <row r="85" thickBot="1" ht="13.95">
      <c r="A85" s="10"/>
      <c r="B85" s="59" t="s">
        <v>62</v>
      </c>
      <c r="C85" s="30"/>
      <c r="D85" s="30"/>
      <c r="E85" s="60" t="s">
        <v>63</v>
      </c>
      <c r="F85" s="30"/>
      <c r="G85" s="30"/>
      <c r="H85" s="61"/>
      <c r="I85" s="30"/>
      <c r="J85" s="61"/>
      <c r="K85" s="30"/>
      <c r="L85" s="30"/>
      <c r="M85" s="13"/>
      <c r="N85" s="2"/>
      <c r="O85" s="2"/>
      <c r="P85" s="2"/>
      <c r="Q85" s="2"/>
    </row>
    <row r="86" thickTop="1" ht="13.95">
      <c r="A86" s="10"/>
      <c r="B86" s="49">
        <v>11</v>
      </c>
      <c r="C86" s="50" t="s">
        <v>147</v>
      </c>
      <c r="D86" s="50" t="s">
        <v>7</v>
      </c>
      <c r="E86" s="50" t="s">
        <v>148</v>
      </c>
      <c r="F86" s="50" t="s">
        <v>7</v>
      </c>
      <c r="G86" s="51" t="s">
        <v>125</v>
      </c>
      <c r="H86" s="62">
        <v>42.664999999999999</v>
      </c>
      <c r="I86" s="63">
        <v>0</v>
      </c>
      <c r="J86" s="64">
        <f>ROUND(H86*I86,2)</f>
        <v>0</v>
      </c>
      <c r="K86" s="65">
        <v>0.20999999999999999</v>
      </c>
      <c r="L86" s="66">
        <f>ROUND(J86*1.21,2)</f>
        <v>0</v>
      </c>
      <c r="M86" s="13"/>
      <c r="N86" s="2"/>
      <c r="O86" s="2"/>
      <c r="P86" s="2"/>
      <c r="Q86" s="41">
        <f>IF(ISNUMBER(K86),IF(H86&gt;0,IF(I86&gt;0,J86,0),0),0)</f>
        <v>0</v>
      </c>
      <c r="R86" s="9">
        <f>IF(ISNUMBER(K86)=FALSE,J86,0)</f>
        <v>0</v>
      </c>
    </row>
    <row r="87" ht="52.8">
      <c r="A87" s="10"/>
      <c r="B87" s="57" t="s">
        <v>56</v>
      </c>
      <c r="C87" s="1"/>
      <c r="D87" s="1"/>
      <c r="E87" s="58" t="s">
        <v>149</v>
      </c>
      <c r="F87" s="1"/>
      <c r="G87" s="1"/>
      <c r="H87" s="48"/>
      <c r="I87" s="1"/>
      <c r="J87" s="48"/>
      <c r="K87" s="1"/>
      <c r="L87" s="1"/>
      <c r="M87" s="13"/>
      <c r="N87" s="2"/>
      <c r="O87" s="2"/>
      <c r="P87" s="2"/>
      <c r="Q87" s="2"/>
    </row>
    <row r="88" ht="184.8">
      <c r="A88" s="10"/>
      <c r="B88" s="57" t="s">
        <v>58</v>
      </c>
      <c r="C88" s="1"/>
      <c r="D88" s="1"/>
      <c r="E88" s="58" t="s">
        <v>150</v>
      </c>
      <c r="F88" s="1"/>
      <c r="G88" s="1"/>
      <c r="H88" s="48"/>
      <c r="I88" s="1"/>
      <c r="J88" s="48"/>
      <c r="K88" s="1"/>
      <c r="L88" s="1"/>
      <c r="M88" s="13"/>
      <c r="N88" s="2"/>
      <c r="O88" s="2"/>
      <c r="P88" s="2"/>
      <c r="Q88" s="2"/>
    </row>
    <row r="89" ht="330">
      <c r="A89" s="10"/>
      <c r="B89" s="57" t="s">
        <v>60</v>
      </c>
      <c r="C89" s="1"/>
      <c r="D89" s="1"/>
      <c r="E89" s="58" t="s">
        <v>146</v>
      </c>
      <c r="F89" s="1"/>
      <c r="G89" s="1"/>
      <c r="H89" s="48"/>
      <c r="I89" s="1"/>
      <c r="J89" s="48"/>
      <c r="K89" s="1"/>
      <c r="L89" s="1"/>
      <c r="M89" s="13"/>
      <c r="N89" s="2"/>
      <c r="O89" s="2"/>
      <c r="P89" s="2"/>
      <c r="Q89" s="2"/>
    </row>
    <row r="90" thickBot="1" ht="13.95">
      <c r="A90" s="10"/>
      <c r="B90" s="59" t="s">
        <v>62</v>
      </c>
      <c r="C90" s="30"/>
      <c r="D90" s="30"/>
      <c r="E90" s="60" t="s">
        <v>63</v>
      </c>
      <c r="F90" s="30"/>
      <c r="G90" s="30"/>
      <c r="H90" s="61"/>
      <c r="I90" s="30"/>
      <c r="J90" s="61"/>
      <c r="K90" s="30"/>
      <c r="L90" s="30"/>
      <c r="M90" s="13"/>
      <c r="N90" s="2"/>
      <c r="O90" s="2"/>
      <c r="P90" s="2"/>
      <c r="Q90" s="2"/>
    </row>
    <row r="91" thickTop="1" ht="13.95">
      <c r="A91" s="10"/>
      <c r="B91" s="49">
        <v>12</v>
      </c>
      <c r="C91" s="50" t="s">
        <v>151</v>
      </c>
      <c r="D91" s="50" t="s">
        <v>7</v>
      </c>
      <c r="E91" s="50" t="s">
        <v>152</v>
      </c>
      <c r="F91" s="50" t="s">
        <v>7</v>
      </c>
      <c r="G91" s="51" t="s">
        <v>125</v>
      </c>
      <c r="H91" s="62">
        <v>63.340000000000003</v>
      </c>
      <c r="I91" s="63">
        <v>0</v>
      </c>
      <c r="J91" s="64">
        <f>ROUND(H91*I91,2)</f>
        <v>0</v>
      </c>
      <c r="K91" s="65">
        <v>0.20999999999999999</v>
      </c>
      <c r="L91" s="66">
        <f>ROUND(J91*1.21,2)</f>
        <v>0</v>
      </c>
      <c r="M91" s="13"/>
      <c r="N91" s="2"/>
      <c r="O91" s="2"/>
      <c r="P91" s="2"/>
      <c r="Q91" s="41">
        <f>IF(ISNUMBER(K91),IF(H91&gt;0,IF(I91&gt;0,J91,0),0),0)</f>
        <v>0</v>
      </c>
      <c r="R91" s="9">
        <f>IF(ISNUMBER(K91)=FALSE,J91,0)</f>
        <v>0</v>
      </c>
    </row>
    <row r="92" ht="26.4">
      <c r="A92" s="10"/>
      <c r="B92" s="57" t="s">
        <v>56</v>
      </c>
      <c r="C92" s="1"/>
      <c r="D92" s="1"/>
      <c r="E92" s="58" t="s">
        <v>153</v>
      </c>
      <c r="F92" s="1"/>
      <c r="G92" s="1"/>
      <c r="H92" s="48"/>
      <c r="I92" s="1"/>
      <c r="J92" s="48"/>
      <c r="K92" s="1"/>
      <c r="L92" s="1"/>
      <c r="M92" s="13"/>
      <c r="N92" s="2"/>
      <c r="O92" s="2"/>
      <c r="P92" s="2"/>
      <c r="Q92" s="2"/>
    </row>
    <row r="93" ht="52.8">
      <c r="A93" s="10"/>
      <c r="B93" s="57" t="s">
        <v>58</v>
      </c>
      <c r="C93" s="1"/>
      <c r="D93" s="1"/>
      <c r="E93" s="58" t="s">
        <v>154</v>
      </c>
      <c r="F93" s="1"/>
      <c r="G93" s="1"/>
      <c r="H93" s="48"/>
      <c r="I93" s="1"/>
      <c r="J93" s="48"/>
      <c r="K93" s="1"/>
      <c r="L93" s="1"/>
      <c r="M93" s="13"/>
      <c r="N93" s="2"/>
      <c r="O93" s="2"/>
      <c r="P93" s="2"/>
      <c r="Q93" s="2"/>
    </row>
    <row r="94" ht="211.2">
      <c r="A94" s="10"/>
      <c r="B94" s="57" t="s">
        <v>60</v>
      </c>
      <c r="C94" s="1"/>
      <c r="D94" s="1"/>
      <c r="E94" s="58" t="s">
        <v>155</v>
      </c>
      <c r="F94" s="1"/>
      <c r="G94" s="1"/>
      <c r="H94" s="48"/>
      <c r="I94" s="1"/>
      <c r="J94" s="48"/>
      <c r="K94" s="1"/>
      <c r="L94" s="1"/>
      <c r="M94" s="13"/>
      <c r="N94" s="2"/>
      <c r="O94" s="2"/>
      <c r="P94" s="2"/>
      <c r="Q94" s="2"/>
    </row>
    <row r="95" thickBot="1" ht="13.95">
      <c r="A95" s="10"/>
      <c r="B95" s="59" t="s">
        <v>62</v>
      </c>
      <c r="C95" s="30"/>
      <c r="D95" s="30"/>
      <c r="E95" s="60" t="s">
        <v>63</v>
      </c>
      <c r="F95" s="30"/>
      <c r="G95" s="30"/>
      <c r="H95" s="61"/>
      <c r="I95" s="30"/>
      <c r="J95" s="61"/>
      <c r="K95" s="30"/>
      <c r="L95" s="30"/>
      <c r="M95" s="13"/>
      <c r="N95" s="2"/>
      <c r="O95" s="2"/>
      <c r="P95" s="2"/>
      <c r="Q95" s="2"/>
    </row>
    <row r="96" thickTop="1" ht="13.95">
      <c r="A96" s="10"/>
      <c r="B96" s="49">
        <v>13</v>
      </c>
      <c r="C96" s="50" t="s">
        <v>156</v>
      </c>
      <c r="D96" s="50" t="s">
        <v>7</v>
      </c>
      <c r="E96" s="50" t="s">
        <v>157</v>
      </c>
      <c r="F96" s="50" t="s">
        <v>7</v>
      </c>
      <c r="G96" s="51" t="s">
        <v>125</v>
      </c>
      <c r="H96" s="62">
        <v>6.75</v>
      </c>
      <c r="I96" s="63">
        <v>0</v>
      </c>
      <c r="J96" s="64">
        <f>ROUND(H96*I96,2)</f>
        <v>0</v>
      </c>
      <c r="K96" s="65">
        <v>0.20999999999999999</v>
      </c>
      <c r="L96" s="66">
        <f>ROUND(J96*1.21,2)</f>
        <v>0</v>
      </c>
      <c r="M96" s="13"/>
      <c r="N96" s="2"/>
      <c r="O96" s="2"/>
      <c r="P96" s="2"/>
      <c r="Q96" s="41">
        <f>IF(ISNUMBER(K96),IF(H96&gt;0,IF(I96&gt;0,J96,0),0),0)</f>
        <v>0</v>
      </c>
      <c r="R96" s="9">
        <f>IF(ISNUMBER(K96)=FALSE,J96,0)</f>
        <v>0</v>
      </c>
    </row>
    <row r="97" ht="52.8">
      <c r="A97" s="10"/>
      <c r="B97" s="57" t="s">
        <v>56</v>
      </c>
      <c r="C97" s="1"/>
      <c r="D97" s="1"/>
      <c r="E97" s="58" t="s">
        <v>158</v>
      </c>
      <c r="F97" s="1"/>
      <c r="G97" s="1"/>
      <c r="H97" s="48"/>
      <c r="I97" s="1"/>
      <c r="J97" s="48"/>
      <c r="K97" s="1"/>
      <c r="L97" s="1"/>
      <c r="M97" s="13"/>
      <c r="N97" s="2"/>
      <c r="O97" s="2"/>
      <c r="P97" s="2"/>
      <c r="Q97" s="2"/>
    </row>
    <row r="98" ht="26.4">
      <c r="A98" s="10"/>
      <c r="B98" s="57" t="s">
        <v>58</v>
      </c>
      <c r="C98" s="1"/>
      <c r="D98" s="1"/>
      <c r="E98" s="58" t="s">
        <v>159</v>
      </c>
      <c r="F98" s="1"/>
      <c r="G98" s="1"/>
      <c r="H98" s="48"/>
      <c r="I98" s="1"/>
      <c r="J98" s="48"/>
      <c r="K98" s="1"/>
      <c r="L98" s="1"/>
      <c r="M98" s="13"/>
      <c r="N98" s="2"/>
      <c r="O98" s="2"/>
      <c r="P98" s="2"/>
      <c r="Q98" s="2"/>
    </row>
    <row r="99" ht="224.4">
      <c r="A99" s="10"/>
      <c r="B99" s="57" t="s">
        <v>60</v>
      </c>
      <c r="C99" s="1"/>
      <c r="D99" s="1"/>
      <c r="E99" s="58" t="s">
        <v>160</v>
      </c>
      <c r="F99" s="1"/>
      <c r="G99" s="1"/>
      <c r="H99" s="48"/>
      <c r="I99" s="1"/>
      <c r="J99" s="48"/>
      <c r="K99" s="1"/>
      <c r="L99" s="1"/>
      <c r="M99" s="13"/>
      <c r="N99" s="2"/>
      <c r="O99" s="2"/>
      <c r="P99" s="2"/>
      <c r="Q99" s="2"/>
    </row>
    <row r="100" thickBot="1" ht="13.95">
      <c r="A100" s="10"/>
      <c r="B100" s="59" t="s">
        <v>62</v>
      </c>
      <c r="C100" s="30"/>
      <c r="D100" s="30"/>
      <c r="E100" s="60" t="s">
        <v>63</v>
      </c>
      <c r="F100" s="30"/>
      <c r="G100" s="30"/>
      <c r="H100" s="61"/>
      <c r="I100" s="30"/>
      <c r="J100" s="61"/>
      <c r="K100" s="30"/>
      <c r="L100" s="30"/>
      <c r="M100" s="13"/>
      <c r="N100" s="2"/>
      <c r="O100" s="2"/>
      <c r="P100" s="2"/>
      <c r="Q100" s="2"/>
    </row>
    <row r="101" thickTop="1" ht="13.95">
      <c r="A101" s="10"/>
      <c r="B101" s="49">
        <v>14</v>
      </c>
      <c r="C101" s="50" t="s">
        <v>161</v>
      </c>
      <c r="D101" s="50" t="s">
        <v>7</v>
      </c>
      <c r="E101" s="50" t="s">
        <v>162</v>
      </c>
      <c r="F101" s="50" t="s">
        <v>7</v>
      </c>
      <c r="G101" s="51" t="s">
        <v>125</v>
      </c>
      <c r="H101" s="62">
        <v>2.3999999999999999</v>
      </c>
      <c r="I101" s="63">
        <v>0</v>
      </c>
      <c r="J101" s="64">
        <f>ROUND(H101*I101,2)</f>
        <v>0</v>
      </c>
      <c r="K101" s="65">
        <v>0.20999999999999999</v>
      </c>
      <c r="L101" s="66">
        <f>ROUND(J101*1.21,2)</f>
        <v>0</v>
      </c>
      <c r="M101" s="13"/>
      <c r="N101" s="2"/>
      <c r="O101" s="2"/>
      <c r="P101" s="2"/>
      <c r="Q101" s="41">
        <f>IF(ISNUMBER(K101),IF(H101&gt;0,IF(I101&gt;0,J101,0),0),0)</f>
        <v>0</v>
      </c>
      <c r="R101" s="9">
        <f>IF(ISNUMBER(K101)=FALSE,J101,0)</f>
        <v>0</v>
      </c>
    </row>
    <row r="102" ht="26.4">
      <c r="A102" s="10"/>
      <c r="B102" s="57" t="s">
        <v>56</v>
      </c>
      <c r="C102" s="1"/>
      <c r="D102" s="1"/>
      <c r="E102" s="58" t="s">
        <v>163</v>
      </c>
      <c r="F102" s="1"/>
      <c r="G102" s="1"/>
      <c r="H102" s="48"/>
      <c r="I102" s="1"/>
      <c r="J102" s="48"/>
      <c r="K102" s="1"/>
      <c r="L102" s="1"/>
      <c r="M102" s="13"/>
      <c r="N102" s="2"/>
      <c r="O102" s="2"/>
      <c r="P102" s="2"/>
      <c r="Q102" s="2"/>
    </row>
    <row r="103" ht="39.6">
      <c r="A103" s="10"/>
      <c r="B103" s="57" t="s">
        <v>58</v>
      </c>
      <c r="C103" s="1"/>
      <c r="D103" s="1"/>
      <c r="E103" s="58" t="s">
        <v>164</v>
      </c>
      <c r="F103" s="1"/>
      <c r="G103" s="1"/>
      <c r="H103" s="48"/>
      <c r="I103" s="1"/>
      <c r="J103" s="48"/>
      <c r="K103" s="1"/>
      <c r="L103" s="1"/>
      <c r="M103" s="13"/>
      <c r="N103" s="2"/>
      <c r="O103" s="2"/>
      <c r="P103" s="2"/>
      <c r="Q103" s="2"/>
    </row>
    <row r="104" ht="250.8">
      <c r="A104" s="10"/>
      <c r="B104" s="57" t="s">
        <v>60</v>
      </c>
      <c r="C104" s="1"/>
      <c r="D104" s="1"/>
      <c r="E104" s="58" t="s">
        <v>165</v>
      </c>
      <c r="F104" s="1"/>
      <c r="G104" s="1"/>
      <c r="H104" s="48"/>
      <c r="I104" s="1"/>
      <c r="J104" s="48"/>
      <c r="K104" s="1"/>
      <c r="L104" s="1"/>
      <c r="M104" s="13"/>
      <c r="N104" s="2"/>
      <c r="O104" s="2"/>
      <c r="P104" s="2"/>
      <c r="Q104" s="2"/>
    </row>
    <row r="105" thickBot="1" ht="13.95">
      <c r="A105" s="10"/>
      <c r="B105" s="59" t="s">
        <v>62</v>
      </c>
      <c r="C105" s="30"/>
      <c r="D105" s="30"/>
      <c r="E105" s="60" t="s">
        <v>63</v>
      </c>
      <c r="F105" s="30"/>
      <c r="G105" s="30"/>
      <c r="H105" s="61"/>
      <c r="I105" s="30"/>
      <c r="J105" s="61"/>
      <c r="K105" s="30"/>
      <c r="L105" s="30"/>
      <c r="M105" s="13"/>
      <c r="N105" s="2"/>
      <c r="O105" s="2"/>
      <c r="P105" s="2"/>
      <c r="Q105" s="2"/>
    </row>
    <row r="106" thickTop="1" ht="13.95">
      <c r="A106" s="10"/>
      <c r="B106" s="49">
        <v>15</v>
      </c>
      <c r="C106" s="50" t="s">
        <v>166</v>
      </c>
      <c r="D106" s="50" t="s">
        <v>7</v>
      </c>
      <c r="E106" s="50" t="s">
        <v>167</v>
      </c>
      <c r="F106" s="50" t="s">
        <v>7</v>
      </c>
      <c r="G106" s="51" t="s">
        <v>125</v>
      </c>
      <c r="H106" s="62">
        <v>8.8000000000000007</v>
      </c>
      <c r="I106" s="63">
        <v>0</v>
      </c>
      <c r="J106" s="64">
        <f>ROUND(H106*I106,2)</f>
        <v>0</v>
      </c>
      <c r="K106" s="65">
        <v>0.20999999999999999</v>
      </c>
      <c r="L106" s="66">
        <f>ROUND(J106*1.21,2)</f>
        <v>0</v>
      </c>
      <c r="M106" s="13"/>
      <c r="N106" s="2"/>
      <c r="O106" s="2"/>
      <c r="P106" s="2"/>
      <c r="Q106" s="41">
        <f>IF(ISNUMBER(K106),IF(H106&gt;0,IF(I106&gt;0,J106,0),0),0)</f>
        <v>0</v>
      </c>
      <c r="R106" s="9">
        <f>IF(ISNUMBER(K106)=FALSE,J106,0)</f>
        <v>0</v>
      </c>
    </row>
    <row r="107" ht="52.8">
      <c r="A107" s="10"/>
      <c r="B107" s="57" t="s">
        <v>56</v>
      </c>
      <c r="C107" s="1"/>
      <c r="D107" s="1"/>
      <c r="E107" s="58" t="s">
        <v>168</v>
      </c>
      <c r="F107" s="1"/>
      <c r="G107" s="1"/>
      <c r="H107" s="48"/>
      <c r="I107" s="1"/>
      <c r="J107" s="48"/>
      <c r="K107" s="1"/>
      <c r="L107" s="1"/>
      <c r="M107" s="13"/>
      <c r="N107" s="2"/>
      <c r="O107" s="2"/>
      <c r="P107" s="2"/>
      <c r="Q107" s="2"/>
    </row>
    <row r="108" ht="39.6">
      <c r="A108" s="10"/>
      <c r="B108" s="57" t="s">
        <v>58</v>
      </c>
      <c r="C108" s="1"/>
      <c r="D108" s="1"/>
      <c r="E108" s="58" t="s">
        <v>169</v>
      </c>
      <c r="F108" s="1"/>
      <c r="G108" s="1"/>
      <c r="H108" s="48"/>
      <c r="I108" s="1"/>
      <c r="J108" s="48"/>
      <c r="K108" s="1"/>
      <c r="L108" s="1"/>
      <c r="M108" s="13"/>
      <c r="N108" s="2"/>
      <c r="O108" s="2"/>
      <c r="P108" s="2"/>
      <c r="Q108" s="2"/>
    </row>
    <row r="109" ht="316.8">
      <c r="A109" s="10"/>
      <c r="B109" s="57" t="s">
        <v>60</v>
      </c>
      <c r="C109" s="1"/>
      <c r="D109" s="1"/>
      <c r="E109" s="58" t="s">
        <v>170</v>
      </c>
      <c r="F109" s="1"/>
      <c r="G109" s="1"/>
      <c r="H109" s="48"/>
      <c r="I109" s="1"/>
      <c r="J109" s="48"/>
      <c r="K109" s="1"/>
      <c r="L109" s="1"/>
      <c r="M109" s="13"/>
      <c r="N109" s="2"/>
      <c r="O109" s="2"/>
      <c r="P109" s="2"/>
      <c r="Q109" s="2"/>
    </row>
    <row r="110" thickBot="1" ht="13.95">
      <c r="A110" s="10"/>
      <c r="B110" s="59" t="s">
        <v>62</v>
      </c>
      <c r="C110" s="30"/>
      <c r="D110" s="30"/>
      <c r="E110" s="60" t="s">
        <v>63</v>
      </c>
      <c r="F110" s="30"/>
      <c r="G110" s="30"/>
      <c r="H110" s="61"/>
      <c r="I110" s="30"/>
      <c r="J110" s="61"/>
      <c r="K110" s="30"/>
      <c r="L110" s="30"/>
      <c r="M110" s="13"/>
      <c r="N110" s="2"/>
      <c r="O110" s="2"/>
      <c r="P110" s="2"/>
      <c r="Q110" s="2"/>
    </row>
    <row r="111" thickTop="1" ht="13.95">
      <c r="A111" s="10"/>
      <c r="B111" s="49">
        <v>16</v>
      </c>
      <c r="C111" s="50" t="s">
        <v>171</v>
      </c>
      <c r="D111" s="50">
        <v>1</v>
      </c>
      <c r="E111" s="50" t="s">
        <v>172</v>
      </c>
      <c r="F111" s="50" t="s">
        <v>7</v>
      </c>
      <c r="G111" s="51" t="s">
        <v>125</v>
      </c>
      <c r="H111" s="62">
        <v>3.1499999999999999</v>
      </c>
      <c r="I111" s="63">
        <v>0</v>
      </c>
      <c r="J111" s="64">
        <f>ROUND(H111*I111,2)</f>
        <v>0</v>
      </c>
      <c r="K111" s="65">
        <v>0.20999999999999999</v>
      </c>
      <c r="L111" s="66">
        <f>ROUND(J111*1.21,2)</f>
        <v>0</v>
      </c>
      <c r="M111" s="13"/>
      <c r="N111" s="2"/>
      <c r="O111" s="2"/>
      <c r="P111" s="2"/>
      <c r="Q111" s="41">
        <f>IF(ISNUMBER(K111),IF(H111&gt;0,IF(I111&gt;0,J111,0),0),0)</f>
        <v>0</v>
      </c>
      <c r="R111" s="9">
        <f>IF(ISNUMBER(K111)=FALSE,J111,0)</f>
        <v>0</v>
      </c>
    </row>
    <row r="112" ht="39.6">
      <c r="A112" s="10"/>
      <c r="B112" s="57" t="s">
        <v>56</v>
      </c>
      <c r="C112" s="1"/>
      <c r="D112" s="1"/>
      <c r="E112" s="58" t="s">
        <v>173</v>
      </c>
      <c r="F112" s="1"/>
      <c r="G112" s="1"/>
      <c r="H112" s="48"/>
      <c r="I112" s="1"/>
      <c r="J112" s="48"/>
      <c r="K112" s="1"/>
      <c r="L112" s="1"/>
      <c r="M112" s="13"/>
      <c r="N112" s="2"/>
      <c r="O112" s="2"/>
      <c r="P112" s="2"/>
      <c r="Q112" s="2"/>
    </row>
    <row r="113" ht="39.6">
      <c r="A113" s="10"/>
      <c r="B113" s="57" t="s">
        <v>58</v>
      </c>
      <c r="C113" s="1"/>
      <c r="D113" s="1"/>
      <c r="E113" s="58" t="s">
        <v>174</v>
      </c>
      <c r="F113" s="1"/>
      <c r="G113" s="1"/>
      <c r="H113" s="48"/>
      <c r="I113" s="1"/>
      <c r="J113" s="48"/>
      <c r="K113" s="1"/>
      <c r="L113" s="1"/>
      <c r="M113" s="13"/>
      <c r="N113" s="2"/>
      <c r="O113" s="2"/>
      <c r="P113" s="2"/>
      <c r="Q113" s="2"/>
    </row>
    <row r="114" ht="330">
      <c r="A114" s="10"/>
      <c r="B114" s="57" t="s">
        <v>60</v>
      </c>
      <c r="C114" s="1"/>
      <c r="D114" s="1"/>
      <c r="E114" s="58" t="s">
        <v>175</v>
      </c>
      <c r="F114" s="1"/>
      <c r="G114" s="1"/>
      <c r="H114" s="48"/>
      <c r="I114" s="1"/>
      <c r="J114" s="48"/>
      <c r="K114" s="1"/>
      <c r="L114" s="1"/>
      <c r="M114" s="13"/>
      <c r="N114" s="2"/>
      <c r="O114" s="2"/>
      <c r="P114" s="2"/>
      <c r="Q114" s="2"/>
    </row>
    <row r="115" thickBot="1" ht="13.95">
      <c r="A115" s="10"/>
      <c r="B115" s="59" t="s">
        <v>62</v>
      </c>
      <c r="C115" s="30"/>
      <c r="D115" s="30"/>
      <c r="E115" s="60" t="s">
        <v>63</v>
      </c>
      <c r="F115" s="30"/>
      <c r="G115" s="30"/>
      <c r="H115" s="61"/>
      <c r="I115" s="30"/>
      <c r="J115" s="61"/>
      <c r="K115" s="30"/>
      <c r="L115" s="30"/>
      <c r="M115" s="13"/>
      <c r="N115" s="2"/>
      <c r="O115" s="2"/>
      <c r="P115" s="2"/>
      <c r="Q115" s="2"/>
    </row>
    <row r="116" thickTop="1" ht="13.95">
      <c r="A116" s="10"/>
      <c r="B116" s="49">
        <v>17</v>
      </c>
      <c r="C116" s="50" t="s">
        <v>171</v>
      </c>
      <c r="D116" s="50">
        <v>2</v>
      </c>
      <c r="E116" s="50" t="s">
        <v>172</v>
      </c>
      <c r="F116" s="50" t="s">
        <v>7</v>
      </c>
      <c r="G116" s="51" t="s">
        <v>125</v>
      </c>
      <c r="H116" s="62">
        <v>6.0499999999999998</v>
      </c>
      <c r="I116" s="63">
        <v>0</v>
      </c>
      <c r="J116" s="64">
        <f>ROUND(H116*I116,2)</f>
        <v>0</v>
      </c>
      <c r="K116" s="65">
        <v>0.20999999999999999</v>
      </c>
      <c r="L116" s="66">
        <f>ROUND(J116*1.21,2)</f>
        <v>0</v>
      </c>
      <c r="M116" s="13"/>
      <c r="N116" s="2"/>
      <c r="O116" s="2"/>
      <c r="P116" s="2"/>
      <c r="Q116" s="41">
        <f>IF(ISNUMBER(K116),IF(H116&gt;0,IF(I116&gt;0,J116,0),0),0)</f>
        <v>0</v>
      </c>
      <c r="R116" s="9">
        <f>IF(ISNUMBER(K116)=FALSE,J116,0)</f>
        <v>0</v>
      </c>
    </row>
    <row r="117" ht="39.6">
      <c r="A117" s="10"/>
      <c r="B117" s="57" t="s">
        <v>56</v>
      </c>
      <c r="C117" s="1"/>
      <c r="D117" s="1"/>
      <c r="E117" s="58" t="s">
        <v>176</v>
      </c>
      <c r="F117" s="1"/>
      <c r="G117" s="1"/>
      <c r="H117" s="48"/>
      <c r="I117" s="1"/>
      <c r="J117" s="48"/>
      <c r="K117" s="1"/>
      <c r="L117" s="1"/>
      <c r="M117" s="13"/>
      <c r="N117" s="2"/>
      <c r="O117" s="2"/>
      <c r="P117" s="2"/>
      <c r="Q117" s="2"/>
    </row>
    <row r="118" ht="79.2">
      <c r="A118" s="10"/>
      <c r="B118" s="57" t="s">
        <v>58</v>
      </c>
      <c r="C118" s="1"/>
      <c r="D118" s="1"/>
      <c r="E118" s="58" t="s">
        <v>177</v>
      </c>
      <c r="F118" s="1"/>
      <c r="G118" s="1"/>
      <c r="H118" s="48"/>
      <c r="I118" s="1"/>
      <c r="J118" s="48"/>
      <c r="K118" s="1"/>
      <c r="L118" s="1"/>
      <c r="M118" s="13"/>
      <c r="N118" s="2"/>
      <c r="O118" s="2"/>
      <c r="P118" s="2"/>
      <c r="Q118" s="2"/>
    </row>
    <row r="119" ht="330">
      <c r="A119" s="10"/>
      <c r="B119" s="57" t="s">
        <v>60</v>
      </c>
      <c r="C119" s="1"/>
      <c r="D119" s="1"/>
      <c r="E119" s="58" t="s">
        <v>175</v>
      </c>
      <c r="F119" s="1"/>
      <c r="G119" s="1"/>
      <c r="H119" s="48"/>
      <c r="I119" s="1"/>
      <c r="J119" s="48"/>
      <c r="K119" s="1"/>
      <c r="L119" s="1"/>
      <c r="M119" s="13"/>
      <c r="N119" s="2"/>
      <c r="O119" s="2"/>
      <c r="P119" s="2"/>
      <c r="Q119" s="2"/>
    </row>
    <row r="120" thickBot="1" ht="13.95">
      <c r="A120" s="10"/>
      <c r="B120" s="59" t="s">
        <v>62</v>
      </c>
      <c r="C120" s="30"/>
      <c r="D120" s="30"/>
      <c r="E120" s="60" t="s">
        <v>63</v>
      </c>
      <c r="F120" s="30"/>
      <c r="G120" s="30"/>
      <c r="H120" s="61"/>
      <c r="I120" s="30"/>
      <c r="J120" s="61"/>
      <c r="K120" s="30"/>
      <c r="L120" s="30"/>
      <c r="M120" s="13"/>
      <c r="N120" s="2"/>
      <c r="O120" s="2"/>
      <c r="P120" s="2"/>
      <c r="Q120" s="2"/>
    </row>
    <row r="121" thickTop="1" ht="13.95">
      <c r="A121" s="10"/>
      <c r="B121" s="49">
        <v>18</v>
      </c>
      <c r="C121" s="50" t="s">
        <v>171</v>
      </c>
      <c r="D121" s="50">
        <v>3</v>
      </c>
      <c r="E121" s="50" t="s">
        <v>172</v>
      </c>
      <c r="F121" s="50" t="s">
        <v>7</v>
      </c>
      <c r="G121" s="51" t="s">
        <v>125</v>
      </c>
      <c r="H121" s="62">
        <v>1.3500000000000001</v>
      </c>
      <c r="I121" s="63">
        <v>0</v>
      </c>
      <c r="J121" s="64">
        <f>ROUND(H121*I121,2)</f>
        <v>0</v>
      </c>
      <c r="K121" s="65">
        <v>0.20999999999999999</v>
      </c>
      <c r="L121" s="66">
        <f>ROUND(J121*1.21,2)</f>
        <v>0</v>
      </c>
      <c r="M121" s="13"/>
      <c r="N121" s="2"/>
      <c r="O121" s="2"/>
      <c r="P121" s="2"/>
      <c r="Q121" s="41">
        <f>IF(ISNUMBER(K121),IF(H121&gt;0,IF(I121&gt;0,J121,0),0),0)</f>
        <v>0</v>
      </c>
      <c r="R121" s="9">
        <f>IF(ISNUMBER(K121)=FALSE,J121,0)</f>
        <v>0</v>
      </c>
    </row>
    <row r="122">
      <c r="A122" s="10"/>
      <c r="B122" s="57" t="s">
        <v>56</v>
      </c>
      <c r="C122" s="1"/>
      <c r="D122" s="1"/>
      <c r="E122" s="58" t="s">
        <v>178</v>
      </c>
      <c r="F122" s="1"/>
      <c r="G122" s="1"/>
      <c r="H122" s="48"/>
      <c r="I122" s="1"/>
      <c r="J122" s="48"/>
      <c r="K122" s="1"/>
      <c r="L122" s="1"/>
      <c r="M122" s="13"/>
      <c r="N122" s="2"/>
      <c r="O122" s="2"/>
      <c r="P122" s="2"/>
      <c r="Q122" s="2"/>
    </row>
    <row r="123">
      <c r="A123" s="10"/>
      <c r="B123" s="57" t="s">
        <v>58</v>
      </c>
      <c r="C123" s="1"/>
      <c r="D123" s="1"/>
      <c r="E123" s="58" t="s">
        <v>179</v>
      </c>
      <c r="F123" s="1"/>
      <c r="G123" s="1"/>
      <c r="H123" s="48"/>
      <c r="I123" s="1"/>
      <c r="J123" s="48"/>
      <c r="K123" s="1"/>
      <c r="L123" s="1"/>
      <c r="M123" s="13"/>
      <c r="N123" s="2"/>
      <c r="O123" s="2"/>
      <c r="P123" s="2"/>
      <c r="Q123" s="2"/>
    </row>
    <row r="124" ht="330">
      <c r="A124" s="10"/>
      <c r="B124" s="57" t="s">
        <v>60</v>
      </c>
      <c r="C124" s="1"/>
      <c r="D124" s="1"/>
      <c r="E124" s="58" t="s">
        <v>175</v>
      </c>
      <c r="F124" s="1"/>
      <c r="G124" s="1"/>
      <c r="H124" s="48"/>
      <c r="I124" s="1"/>
      <c r="J124" s="48"/>
      <c r="K124" s="1"/>
      <c r="L124" s="1"/>
      <c r="M124" s="13"/>
      <c r="N124" s="2"/>
      <c r="O124" s="2"/>
      <c r="P124" s="2"/>
      <c r="Q124" s="2"/>
    </row>
    <row r="125" thickBot="1" ht="13.95">
      <c r="A125" s="10"/>
      <c r="B125" s="59" t="s">
        <v>62</v>
      </c>
      <c r="C125" s="30"/>
      <c r="D125" s="30"/>
      <c r="E125" s="60" t="s">
        <v>63</v>
      </c>
      <c r="F125" s="30"/>
      <c r="G125" s="30"/>
      <c r="H125" s="61"/>
      <c r="I125" s="30"/>
      <c r="J125" s="61"/>
      <c r="K125" s="30"/>
      <c r="L125" s="30"/>
      <c r="M125" s="13"/>
      <c r="N125" s="2"/>
      <c r="O125" s="2"/>
      <c r="P125" s="2"/>
      <c r="Q125" s="2"/>
    </row>
    <row r="126" thickTop="1" ht="13.95">
      <c r="A126" s="10"/>
      <c r="B126" s="49">
        <v>19</v>
      </c>
      <c r="C126" s="50" t="s">
        <v>180</v>
      </c>
      <c r="D126" s="50" t="s">
        <v>7</v>
      </c>
      <c r="E126" s="50" t="s">
        <v>181</v>
      </c>
      <c r="F126" s="50" t="s">
        <v>7</v>
      </c>
      <c r="G126" s="51" t="s">
        <v>182</v>
      </c>
      <c r="H126" s="62">
        <v>82.900000000000006</v>
      </c>
      <c r="I126" s="63">
        <v>0</v>
      </c>
      <c r="J126" s="64">
        <f>ROUND(H126*I126,2)</f>
        <v>0</v>
      </c>
      <c r="K126" s="65">
        <v>0.20999999999999999</v>
      </c>
      <c r="L126" s="66">
        <f>ROUND(J126*1.21,2)</f>
        <v>0</v>
      </c>
      <c r="M126" s="13"/>
      <c r="N126" s="2"/>
      <c r="O126" s="2"/>
      <c r="P126" s="2"/>
      <c r="Q126" s="41">
        <f>IF(ISNUMBER(K126),IF(H126&gt;0,IF(I126&gt;0,J126,0),0),0)</f>
        <v>0</v>
      </c>
      <c r="R126" s="9">
        <f>IF(ISNUMBER(K126)=FALSE,J126,0)</f>
        <v>0</v>
      </c>
    </row>
    <row r="127">
      <c r="A127" s="10"/>
      <c r="B127" s="57" t="s">
        <v>56</v>
      </c>
      <c r="C127" s="1"/>
      <c r="D127" s="1"/>
      <c r="E127" s="58" t="s">
        <v>183</v>
      </c>
      <c r="F127" s="1"/>
      <c r="G127" s="1"/>
      <c r="H127" s="48"/>
      <c r="I127" s="1"/>
      <c r="J127" s="48"/>
      <c r="K127" s="1"/>
      <c r="L127" s="1"/>
      <c r="M127" s="13"/>
      <c r="N127" s="2"/>
      <c r="O127" s="2"/>
      <c r="P127" s="2"/>
      <c r="Q127" s="2"/>
    </row>
    <row r="128">
      <c r="A128" s="10"/>
      <c r="B128" s="57" t="s">
        <v>58</v>
      </c>
      <c r="C128" s="1"/>
      <c r="D128" s="1"/>
      <c r="E128" s="58" t="s">
        <v>184</v>
      </c>
      <c r="F128" s="1"/>
      <c r="G128" s="1"/>
      <c r="H128" s="48"/>
      <c r="I128" s="1"/>
      <c r="J128" s="48"/>
      <c r="K128" s="1"/>
      <c r="L128" s="1"/>
      <c r="M128" s="13"/>
      <c r="N128" s="2"/>
      <c r="O128" s="2"/>
      <c r="P128" s="2"/>
      <c r="Q128" s="2"/>
    </row>
    <row r="129" ht="52.8">
      <c r="A129" s="10"/>
      <c r="B129" s="57" t="s">
        <v>60</v>
      </c>
      <c r="C129" s="1"/>
      <c r="D129" s="1"/>
      <c r="E129" s="58" t="s">
        <v>185</v>
      </c>
      <c r="F129" s="1"/>
      <c r="G129" s="1"/>
      <c r="H129" s="48"/>
      <c r="I129" s="1"/>
      <c r="J129" s="48"/>
      <c r="K129" s="1"/>
      <c r="L129" s="1"/>
      <c r="M129" s="13"/>
      <c r="N129" s="2"/>
      <c r="O129" s="2"/>
      <c r="P129" s="2"/>
      <c r="Q129" s="2"/>
    </row>
    <row r="130" thickBot="1" ht="12.75">
      <c r="A130" s="10"/>
      <c r="B130" s="59" t="s">
        <v>62</v>
      </c>
      <c r="C130" s="30"/>
      <c r="D130" s="30"/>
      <c r="E130" s="60" t="s">
        <v>63</v>
      </c>
      <c r="F130" s="30"/>
      <c r="G130" s="30"/>
      <c r="H130" s="61"/>
      <c r="I130" s="30"/>
      <c r="J130" s="61"/>
      <c r="K130" s="30"/>
      <c r="L130" s="30"/>
      <c r="M130" s="13"/>
      <c r="N130" s="2"/>
      <c r="O130" s="2"/>
      <c r="P130" s="2"/>
      <c r="Q130" s="2"/>
    </row>
    <row r="131" thickTop="1" ht="12.75">
      <c r="A131" s="10"/>
      <c r="B131" s="49">
        <v>20</v>
      </c>
      <c r="C131" s="50" t="s">
        <v>186</v>
      </c>
      <c r="D131" s="50" t="s">
        <v>7</v>
      </c>
      <c r="E131" s="50" t="s">
        <v>187</v>
      </c>
      <c r="F131" s="50" t="s">
        <v>7</v>
      </c>
      <c r="G131" s="51" t="s">
        <v>182</v>
      </c>
      <c r="H131" s="62">
        <v>213.5</v>
      </c>
      <c r="I131" s="63">
        <v>0</v>
      </c>
      <c r="J131" s="64">
        <f>ROUND(H131*I131,2)</f>
        <v>0</v>
      </c>
      <c r="K131" s="65">
        <v>0.20999999999999999</v>
      </c>
      <c r="L131" s="66">
        <f>ROUND(J131*1.21,2)</f>
        <v>0</v>
      </c>
      <c r="M131" s="13"/>
      <c r="N131" s="2"/>
      <c r="O131" s="2"/>
      <c r="P131" s="2"/>
      <c r="Q131" s="41">
        <f>IF(ISNUMBER(K131),IF(H131&gt;0,IF(I131&gt;0,J131,0),0),0)</f>
        <v>0</v>
      </c>
      <c r="R131" s="9">
        <f>IF(ISNUMBER(K131)=FALSE,J131,0)</f>
        <v>0</v>
      </c>
    </row>
    <row r="132" ht="12.75">
      <c r="A132" s="10"/>
      <c r="B132" s="57" t="s">
        <v>56</v>
      </c>
      <c r="C132" s="1"/>
      <c r="D132" s="1"/>
      <c r="E132" s="58" t="s">
        <v>188</v>
      </c>
      <c r="F132" s="1"/>
      <c r="G132" s="1"/>
      <c r="H132" s="48"/>
      <c r="I132" s="1"/>
      <c r="J132" s="48"/>
      <c r="K132" s="1"/>
      <c r="L132" s="1"/>
      <c r="M132" s="13"/>
      <c r="N132" s="2"/>
      <c r="O132" s="2"/>
      <c r="P132" s="2"/>
      <c r="Q132" s="2"/>
    </row>
    <row r="133" ht="12.75">
      <c r="A133" s="10"/>
      <c r="B133" s="57" t="s">
        <v>58</v>
      </c>
      <c r="C133" s="1"/>
      <c r="D133" s="1"/>
      <c r="E133" s="58" t="s">
        <v>189</v>
      </c>
      <c r="F133" s="1"/>
      <c r="G133" s="1"/>
      <c r="H133" s="48"/>
      <c r="I133" s="1"/>
      <c r="J133" s="48"/>
      <c r="K133" s="1"/>
      <c r="L133" s="1"/>
      <c r="M133" s="13"/>
      <c r="N133" s="2"/>
      <c r="O133" s="2"/>
      <c r="P133" s="2"/>
      <c r="Q133" s="2"/>
    </row>
    <row r="134" ht="12.75">
      <c r="A134" s="10"/>
      <c r="B134" s="57" t="s">
        <v>60</v>
      </c>
      <c r="C134" s="1"/>
      <c r="D134" s="1"/>
      <c r="E134" s="58" t="s">
        <v>190</v>
      </c>
      <c r="F134" s="1"/>
      <c r="G134" s="1"/>
      <c r="H134" s="48"/>
      <c r="I134" s="1"/>
      <c r="J134" s="48"/>
      <c r="K134" s="1"/>
      <c r="L134" s="1"/>
      <c r="M134" s="13"/>
      <c r="N134" s="2"/>
      <c r="O134" s="2"/>
      <c r="P134" s="2"/>
      <c r="Q134" s="2"/>
    </row>
    <row r="135" thickBot="1" ht="12.75">
      <c r="A135" s="10"/>
      <c r="B135" s="59" t="s">
        <v>62</v>
      </c>
      <c r="C135" s="30"/>
      <c r="D135" s="30"/>
      <c r="E135" s="60" t="s">
        <v>63</v>
      </c>
      <c r="F135" s="30"/>
      <c r="G135" s="30"/>
      <c r="H135" s="61"/>
      <c r="I135" s="30"/>
      <c r="J135" s="61"/>
      <c r="K135" s="30"/>
      <c r="L135" s="30"/>
      <c r="M135" s="13"/>
      <c r="N135" s="2"/>
      <c r="O135" s="2"/>
      <c r="P135" s="2"/>
      <c r="Q135" s="2"/>
    </row>
    <row r="136" thickTop="1" thickBot="1" ht="25" customHeight="1">
      <c r="A136" s="10"/>
      <c r="B136" s="1"/>
      <c r="C136" s="67">
        <v>1</v>
      </c>
      <c r="D136" s="1"/>
      <c r="E136" s="67" t="s">
        <v>93</v>
      </c>
      <c r="F136" s="1"/>
      <c r="G136" s="68" t="s">
        <v>86</v>
      </c>
      <c r="H136" s="69">
        <f>J51+J56+J61+J66+J71+J76+J81+J86+J91+J96+J101+J106+J111+J116+J121+J126+J131</f>
        <v>0</v>
      </c>
      <c r="I136" s="68" t="s">
        <v>87</v>
      </c>
      <c r="J136" s="70">
        <f>(L136-H136)</f>
        <v>0</v>
      </c>
      <c r="K136" s="68" t="s">
        <v>88</v>
      </c>
      <c r="L136" s="71">
        <f>ROUND((J51+J56+J61+J66+J71+J76+J81+J86+J91+J96+J101+J106+J111+J116+J121+J126+J131)*1.21,2)</f>
        <v>0</v>
      </c>
      <c r="M136" s="13"/>
      <c r="N136" s="2"/>
      <c r="O136" s="2"/>
      <c r="P136" s="2"/>
      <c r="Q136" s="41">
        <f>0+Q51+Q56+Q61+Q66+Q71+Q76+Q81+Q86+Q91+Q96+Q101+Q106+Q111+Q116+Q121+Q126+Q131</f>
        <v>0</v>
      </c>
      <c r="R136" s="9">
        <f>0+R51+R56+R61+R66+R71+R76+R81+R86+R91+R96+R101+R106+R111+R116+R121+R126+R131</f>
        <v>0</v>
      </c>
      <c r="S136" s="72">
        <f>Q136*(1+J136)+R136</f>
        <v>0</v>
      </c>
    </row>
    <row r="137" thickTop="1" thickBot="1" ht="25" customHeight="1">
      <c r="A137" s="10"/>
      <c r="B137" s="73"/>
      <c r="C137" s="73"/>
      <c r="D137" s="73"/>
      <c r="E137" s="73"/>
      <c r="F137" s="73"/>
      <c r="G137" s="74" t="s">
        <v>89</v>
      </c>
      <c r="H137" s="75">
        <f>0+J51+J56+J61+J66+J71+J76+J81+J86+J91+J96+J101+J106+J111+J116+J121+J126+J131</f>
        <v>0</v>
      </c>
      <c r="I137" s="74" t="s">
        <v>90</v>
      </c>
      <c r="J137" s="76">
        <f>0+J136</f>
        <v>0</v>
      </c>
      <c r="K137" s="74" t="s">
        <v>91</v>
      </c>
      <c r="L137" s="77">
        <f>0+L136</f>
        <v>0</v>
      </c>
      <c r="M137" s="13"/>
      <c r="N137" s="2"/>
      <c r="O137" s="2"/>
      <c r="P137" s="2"/>
      <c r="Q137" s="2"/>
    </row>
    <row r="138" ht="40" customHeight="1">
      <c r="A138" s="10"/>
      <c r="B138" s="82" t="s">
        <v>191</v>
      </c>
      <c r="C138" s="1"/>
      <c r="D138" s="1"/>
      <c r="E138" s="1"/>
      <c r="F138" s="1"/>
      <c r="G138" s="1"/>
      <c r="H138" s="48"/>
      <c r="I138" s="1"/>
      <c r="J138" s="48"/>
      <c r="K138" s="1"/>
      <c r="L138" s="1"/>
      <c r="M138" s="13"/>
      <c r="N138" s="2"/>
      <c r="O138" s="2"/>
      <c r="P138" s="2"/>
      <c r="Q138" s="2"/>
    </row>
    <row r="139" ht="12.75">
      <c r="A139" s="10"/>
      <c r="B139" s="49">
        <v>21</v>
      </c>
      <c r="C139" s="50" t="s">
        <v>192</v>
      </c>
      <c r="D139" s="50" t="s">
        <v>7</v>
      </c>
      <c r="E139" s="50" t="s">
        <v>193</v>
      </c>
      <c r="F139" s="50" t="s">
        <v>7</v>
      </c>
      <c r="G139" s="51" t="s">
        <v>125</v>
      </c>
      <c r="H139" s="52">
        <v>6.4000000000000004</v>
      </c>
      <c r="I139" s="53">
        <v>0</v>
      </c>
      <c r="J139" s="54">
        <f>ROUND(H139*I139,2)</f>
        <v>0</v>
      </c>
      <c r="K139" s="55">
        <v>0.20999999999999999</v>
      </c>
      <c r="L139" s="56">
        <f>ROUND(J139*1.21,2)</f>
        <v>0</v>
      </c>
      <c r="M139" s="13"/>
      <c r="N139" s="2"/>
      <c r="O139" s="2"/>
      <c r="P139" s="2"/>
      <c r="Q139" s="41">
        <f>IF(ISNUMBER(K139),IF(H139&gt;0,IF(I139&gt;0,J139,0),0),0)</f>
        <v>0</v>
      </c>
      <c r="R139" s="9">
        <f>IF(ISNUMBER(K139)=FALSE,J139,0)</f>
        <v>0</v>
      </c>
    </row>
    <row r="140" ht="12.75">
      <c r="A140" s="10"/>
      <c r="B140" s="57" t="s">
        <v>56</v>
      </c>
      <c r="C140" s="1"/>
      <c r="D140" s="1"/>
      <c r="E140" s="58" t="s">
        <v>194</v>
      </c>
      <c r="F140" s="1"/>
      <c r="G140" s="1"/>
      <c r="H140" s="48"/>
      <c r="I140" s="1"/>
      <c r="J140" s="48"/>
      <c r="K140" s="1"/>
      <c r="L140" s="1"/>
      <c r="M140" s="13"/>
      <c r="N140" s="2"/>
      <c r="O140" s="2"/>
      <c r="P140" s="2"/>
      <c r="Q140" s="2"/>
    </row>
    <row r="141" ht="12.75">
      <c r="A141" s="10"/>
      <c r="B141" s="57" t="s">
        <v>58</v>
      </c>
      <c r="C141" s="1"/>
      <c r="D141" s="1"/>
      <c r="E141" s="58" t="s">
        <v>195</v>
      </c>
      <c r="F141" s="1"/>
      <c r="G141" s="1"/>
      <c r="H141" s="48"/>
      <c r="I141" s="1"/>
      <c r="J141" s="48"/>
      <c r="K141" s="1"/>
      <c r="L141" s="1"/>
      <c r="M141" s="13"/>
      <c r="N141" s="2"/>
      <c r="O141" s="2"/>
      <c r="P141" s="2"/>
      <c r="Q141" s="2"/>
    </row>
    <row r="142" ht="12.75">
      <c r="A142" s="10"/>
      <c r="B142" s="57" t="s">
        <v>60</v>
      </c>
      <c r="C142" s="1"/>
      <c r="D142" s="1"/>
      <c r="E142" s="58" t="s">
        <v>196</v>
      </c>
      <c r="F142" s="1"/>
      <c r="G142" s="1"/>
      <c r="H142" s="48"/>
      <c r="I142" s="1"/>
      <c r="J142" s="48"/>
      <c r="K142" s="1"/>
      <c r="L142" s="1"/>
      <c r="M142" s="13"/>
      <c r="N142" s="2"/>
      <c r="O142" s="2"/>
      <c r="P142" s="2"/>
      <c r="Q142" s="2"/>
    </row>
    <row r="143" thickBot="1" ht="12.75">
      <c r="A143" s="10"/>
      <c r="B143" s="59" t="s">
        <v>62</v>
      </c>
      <c r="C143" s="30"/>
      <c r="D143" s="30"/>
      <c r="E143" s="60" t="s">
        <v>63</v>
      </c>
      <c r="F143" s="30"/>
      <c r="G143" s="30"/>
      <c r="H143" s="61"/>
      <c r="I143" s="30"/>
      <c r="J143" s="61"/>
      <c r="K143" s="30"/>
      <c r="L143" s="30"/>
      <c r="M143" s="13"/>
      <c r="N143" s="2"/>
      <c r="O143" s="2"/>
      <c r="P143" s="2"/>
      <c r="Q143" s="2"/>
    </row>
    <row r="144" thickTop="1" ht="12.75">
      <c r="A144" s="10"/>
      <c r="B144" s="49">
        <v>22</v>
      </c>
      <c r="C144" s="50" t="s">
        <v>197</v>
      </c>
      <c r="D144" s="50" t="s">
        <v>7</v>
      </c>
      <c r="E144" s="50" t="s">
        <v>198</v>
      </c>
      <c r="F144" s="50" t="s">
        <v>7</v>
      </c>
      <c r="G144" s="51" t="s">
        <v>182</v>
      </c>
      <c r="H144" s="62">
        <v>112.16</v>
      </c>
      <c r="I144" s="63">
        <v>0</v>
      </c>
      <c r="J144" s="64">
        <f>ROUND(H144*I144,2)</f>
        <v>0</v>
      </c>
      <c r="K144" s="65">
        <v>0.20999999999999999</v>
      </c>
      <c r="L144" s="66">
        <f>ROUND(J144*1.21,2)</f>
        <v>0</v>
      </c>
      <c r="M144" s="13"/>
      <c r="N144" s="2"/>
      <c r="O144" s="2"/>
      <c r="P144" s="2"/>
      <c r="Q144" s="41">
        <f>IF(ISNUMBER(K144),IF(H144&gt;0,IF(I144&gt;0,J144,0),0),0)</f>
        <v>0</v>
      </c>
      <c r="R144" s="9">
        <f>IF(ISNUMBER(K144)=FALSE,J144,0)</f>
        <v>0</v>
      </c>
    </row>
    <row r="145" ht="12.75">
      <c r="A145" s="10"/>
      <c r="B145" s="57" t="s">
        <v>56</v>
      </c>
      <c r="C145" s="1"/>
      <c r="D145" s="1"/>
      <c r="E145" s="58" t="s">
        <v>199</v>
      </c>
      <c r="F145" s="1"/>
      <c r="G145" s="1"/>
      <c r="H145" s="48"/>
      <c r="I145" s="1"/>
      <c r="J145" s="48"/>
      <c r="K145" s="1"/>
      <c r="L145" s="1"/>
      <c r="M145" s="13"/>
      <c r="N145" s="2"/>
      <c r="O145" s="2"/>
      <c r="P145" s="2"/>
      <c r="Q145" s="2"/>
    </row>
    <row r="146" ht="12.75">
      <c r="A146" s="10"/>
      <c r="B146" s="57" t="s">
        <v>58</v>
      </c>
      <c r="C146" s="1"/>
      <c r="D146" s="1"/>
      <c r="E146" s="58" t="s">
        <v>200</v>
      </c>
      <c r="F146" s="1"/>
      <c r="G146" s="1"/>
      <c r="H146" s="48"/>
      <c r="I146" s="1"/>
      <c r="J146" s="48"/>
      <c r="K146" s="1"/>
      <c r="L146" s="1"/>
      <c r="M146" s="13"/>
      <c r="N146" s="2"/>
      <c r="O146" s="2"/>
      <c r="P146" s="2"/>
      <c r="Q146" s="2"/>
    </row>
    <row r="147" ht="12.75">
      <c r="A147" s="10"/>
      <c r="B147" s="57" t="s">
        <v>60</v>
      </c>
      <c r="C147" s="1"/>
      <c r="D147" s="1"/>
      <c r="E147" s="58" t="s">
        <v>201</v>
      </c>
      <c r="F147" s="1"/>
      <c r="G147" s="1"/>
      <c r="H147" s="48"/>
      <c r="I147" s="1"/>
      <c r="J147" s="48"/>
      <c r="K147" s="1"/>
      <c r="L147" s="1"/>
      <c r="M147" s="13"/>
      <c r="N147" s="2"/>
      <c r="O147" s="2"/>
      <c r="P147" s="2"/>
      <c r="Q147" s="2"/>
    </row>
    <row r="148" thickBot="1" ht="12.75">
      <c r="A148" s="10"/>
      <c r="B148" s="59" t="s">
        <v>62</v>
      </c>
      <c r="C148" s="30"/>
      <c r="D148" s="30"/>
      <c r="E148" s="60" t="s">
        <v>63</v>
      </c>
      <c r="F148" s="30"/>
      <c r="G148" s="30"/>
      <c r="H148" s="61"/>
      <c r="I148" s="30"/>
      <c r="J148" s="61"/>
      <c r="K148" s="30"/>
      <c r="L148" s="30"/>
      <c r="M148" s="13"/>
      <c r="N148" s="2"/>
      <c r="O148" s="2"/>
      <c r="P148" s="2"/>
      <c r="Q148" s="2"/>
    </row>
    <row r="149" thickTop="1" ht="12.75">
      <c r="A149" s="10"/>
      <c r="B149" s="49">
        <v>23</v>
      </c>
      <c r="C149" s="50" t="s">
        <v>202</v>
      </c>
      <c r="D149" s="50" t="s">
        <v>7</v>
      </c>
      <c r="E149" s="50" t="s">
        <v>203</v>
      </c>
      <c r="F149" s="50" t="s">
        <v>7</v>
      </c>
      <c r="G149" s="51" t="s">
        <v>204</v>
      </c>
      <c r="H149" s="62">
        <v>46</v>
      </c>
      <c r="I149" s="63">
        <v>0</v>
      </c>
      <c r="J149" s="64">
        <f>ROUND(H149*I149,2)</f>
        <v>0</v>
      </c>
      <c r="K149" s="65">
        <v>0.20999999999999999</v>
      </c>
      <c r="L149" s="66">
        <f>ROUND(J149*1.21,2)</f>
        <v>0</v>
      </c>
      <c r="M149" s="13"/>
      <c r="N149" s="2"/>
      <c r="O149" s="2"/>
      <c r="P149" s="2"/>
      <c r="Q149" s="41">
        <f>IF(ISNUMBER(K149),IF(H149&gt;0,IF(I149&gt;0,J149,0),0),0)</f>
        <v>0</v>
      </c>
      <c r="R149" s="9">
        <f>IF(ISNUMBER(K149)=FALSE,J149,0)</f>
        <v>0</v>
      </c>
    </row>
    <row r="150" ht="12.75">
      <c r="A150" s="10"/>
      <c r="B150" s="57" t="s">
        <v>56</v>
      </c>
      <c r="C150" s="1"/>
      <c r="D150" s="1"/>
      <c r="E150" s="58" t="s">
        <v>205</v>
      </c>
      <c r="F150" s="1"/>
      <c r="G150" s="1"/>
      <c r="H150" s="48"/>
      <c r="I150" s="1"/>
      <c r="J150" s="48"/>
      <c r="K150" s="1"/>
      <c r="L150" s="1"/>
      <c r="M150" s="13"/>
      <c r="N150" s="2"/>
      <c r="O150" s="2"/>
      <c r="P150" s="2"/>
      <c r="Q150" s="2"/>
    </row>
    <row r="151" ht="12.75">
      <c r="A151" s="10"/>
      <c r="B151" s="57" t="s">
        <v>58</v>
      </c>
      <c r="C151" s="1"/>
      <c r="D151" s="1"/>
      <c r="E151" s="58" t="s">
        <v>206</v>
      </c>
      <c r="F151" s="1"/>
      <c r="G151" s="1"/>
      <c r="H151" s="48"/>
      <c r="I151" s="1"/>
      <c r="J151" s="48"/>
      <c r="K151" s="1"/>
      <c r="L151" s="1"/>
      <c r="M151" s="13"/>
      <c r="N151" s="2"/>
      <c r="O151" s="2"/>
      <c r="P151" s="2"/>
      <c r="Q151" s="2"/>
    </row>
    <row r="152" ht="12.75">
      <c r="A152" s="10"/>
      <c r="B152" s="57" t="s">
        <v>60</v>
      </c>
      <c r="C152" s="1"/>
      <c r="D152" s="1"/>
      <c r="E152" s="58" t="s">
        <v>207</v>
      </c>
      <c r="F152" s="1"/>
      <c r="G152" s="1"/>
      <c r="H152" s="48"/>
      <c r="I152" s="1"/>
      <c r="J152" s="48"/>
      <c r="K152" s="1"/>
      <c r="L152" s="1"/>
      <c r="M152" s="13"/>
      <c r="N152" s="2"/>
      <c r="O152" s="2"/>
      <c r="P152" s="2"/>
      <c r="Q152" s="2"/>
    </row>
    <row r="153" thickBot="1" ht="12.75">
      <c r="A153" s="10"/>
      <c r="B153" s="59" t="s">
        <v>62</v>
      </c>
      <c r="C153" s="30"/>
      <c r="D153" s="30"/>
      <c r="E153" s="60" t="s">
        <v>63</v>
      </c>
      <c r="F153" s="30"/>
      <c r="G153" s="30"/>
      <c r="H153" s="61"/>
      <c r="I153" s="30"/>
      <c r="J153" s="61"/>
      <c r="K153" s="30"/>
      <c r="L153" s="30"/>
      <c r="M153" s="13"/>
      <c r="N153" s="2"/>
      <c r="O153" s="2"/>
      <c r="P153" s="2"/>
      <c r="Q153" s="2"/>
    </row>
    <row r="154" thickTop="1" ht="12.75">
      <c r="A154" s="10"/>
      <c r="B154" s="49">
        <v>24</v>
      </c>
      <c r="C154" s="50" t="s">
        <v>208</v>
      </c>
      <c r="D154" s="50" t="s">
        <v>7</v>
      </c>
      <c r="E154" s="50" t="s">
        <v>209</v>
      </c>
      <c r="F154" s="50" t="s">
        <v>7</v>
      </c>
      <c r="G154" s="51" t="s">
        <v>182</v>
      </c>
      <c r="H154" s="62">
        <v>213.5</v>
      </c>
      <c r="I154" s="63">
        <v>0</v>
      </c>
      <c r="J154" s="64">
        <f>ROUND(H154*I154,2)</f>
        <v>0</v>
      </c>
      <c r="K154" s="65">
        <v>0.20999999999999999</v>
      </c>
      <c r="L154" s="66">
        <f>ROUND(J154*1.21,2)</f>
        <v>0</v>
      </c>
      <c r="M154" s="13"/>
      <c r="N154" s="2"/>
      <c r="O154" s="2"/>
      <c r="P154" s="2"/>
      <c r="Q154" s="41">
        <f>IF(ISNUMBER(K154),IF(H154&gt;0,IF(I154&gt;0,J154,0),0),0)</f>
        <v>0</v>
      </c>
      <c r="R154" s="9">
        <f>IF(ISNUMBER(K154)=FALSE,J154,0)</f>
        <v>0</v>
      </c>
    </row>
    <row r="155" ht="12.75">
      <c r="A155" s="10"/>
      <c r="B155" s="57" t="s">
        <v>56</v>
      </c>
      <c r="C155" s="1"/>
      <c r="D155" s="1"/>
      <c r="E155" s="58" t="s">
        <v>210</v>
      </c>
      <c r="F155" s="1"/>
      <c r="G155" s="1"/>
      <c r="H155" s="48"/>
      <c r="I155" s="1"/>
      <c r="J155" s="48"/>
      <c r="K155" s="1"/>
      <c r="L155" s="1"/>
      <c r="M155" s="13"/>
      <c r="N155" s="2"/>
      <c r="O155" s="2"/>
      <c r="P155" s="2"/>
      <c r="Q155" s="2"/>
    </row>
    <row r="156" ht="12.75">
      <c r="A156" s="10"/>
      <c r="B156" s="57" t="s">
        <v>58</v>
      </c>
      <c r="C156" s="1"/>
      <c r="D156" s="1"/>
      <c r="E156" s="58" t="s">
        <v>211</v>
      </c>
      <c r="F156" s="1"/>
      <c r="G156" s="1"/>
      <c r="H156" s="48"/>
      <c r="I156" s="1"/>
      <c r="J156" s="48"/>
      <c r="K156" s="1"/>
      <c r="L156" s="1"/>
      <c r="M156" s="13"/>
      <c r="N156" s="2"/>
      <c r="O156" s="2"/>
      <c r="P156" s="2"/>
      <c r="Q156" s="2"/>
    </row>
    <row r="157" ht="12.75">
      <c r="A157" s="10"/>
      <c r="B157" s="57" t="s">
        <v>60</v>
      </c>
      <c r="C157" s="1"/>
      <c r="D157" s="1"/>
      <c r="E157" s="58" t="s">
        <v>212</v>
      </c>
      <c r="F157" s="1"/>
      <c r="G157" s="1"/>
      <c r="H157" s="48"/>
      <c r="I157" s="1"/>
      <c r="J157" s="48"/>
      <c r="K157" s="1"/>
      <c r="L157" s="1"/>
      <c r="M157" s="13"/>
      <c r="N157" s="2"/>
      <c r="O157" s="2"/>
      <c r="P157" s="2"/>
      <c r="Q157" s="2"/>
    </row>
    <row r="158" thickBot="1" ht="12.75">
      <c r="A158" s="10"/>
      <c r="B158" s="59" t="s">
        <v>62</v>
      </c>
      <c r="C158" s="30"/>
      <c r="D158" s="30"/>
      <c r="E158" s="60" t="s">
        <v>63</v>
      </c>
      <c r="F158" s="30"/>
      <c r="G158" s="30"/>
      <c r="H158" s="61"/>
      <c r="I158" s="30"/>
      <c r="J158" s="61"/>
      <c r="K158" s="30"/>
      <c r="L158" s="30"/>
      <c r="M158" s="13"/>
      <c r="N158" s="2"/>
      <c r="O158" s="2"/>
      <c r="P158" s="2"/>
      <c r="Q158" s="2"/>
    </row>
    <row r="159" thickTop="1" ht="12.75">
      <c r="A159" s="10"/>
      <c r="B159" s="49">
        <v>25</v>
      </c>
      <c r="C159" s="50" t="s">
        <v>213</v>
      </c>
      <c r="D159" s="50" t="s">
        <v>7</v>
      </c>
      <c r="E159" s="50" t="s">
        <v>214</v>
      </c>
      <c r="F159" s="50" t="s">
        <v>7</v>
      </c>
      <c r="G159" s="51" t="s">
        <v>182</v>
      </c>
      <c r="H159" s="62">
        <v>7.5</v>
      </c>
      <c r="I159" s="63">
        <v>0</v>
      </c>
      <c r="J159" s="64">
        <f>ROUND(H159*I159,2)</f>
        <v>0</v>
      </c>
      <c r="K159" s="65">
        <v>0.20999999999999999</v>
      </c>
      <c r="L159" s="66">
        <f>ROUND(J159*1.21,2)</f>
        <v>0</v>
      </c>
      <c r="M159" s="13"/>
      <c r="N159" s="2"/>
      <c r="O159" s="2"/>
      <c r="P159" s="2"/>
      <c r="Q159" s="41">
        <f>IF(ISNUMBER(K159),IF(H159&gt;0,IF(I159&gt;0,J159,0),0),0)</f>
        <v>0</v>
      </c>
      <c r="R159" s="9">
        <f>IF(ISNUMBER(K159)=FALSE,J159,0)</f>
        <v>0</v>
      </c>
    </row>
    <row r="160" ht="12.75">
      <c r="A160" s="10"/>
      <c r="B160" s="57" t="s">
        <v>56</v>
      </c>
      <c r="C160" s="1"/>
      <c r="D160" s="1"/>
      <c r="E160" s="58" t="s">
        <v>215</v>
      </c>
      <c r="F160" s="1"/>
      <c r="G160" s="1"/>
      <c r="H160" s="48"/>
      <c r="I160" s="1"/>
      <c r="J160" s="48"/>
      <c r="K160" s="1"/>
      <c r="L160" s="1"/>
      <c r="M160" s="13"/>
      <c r="N160" s="2"/>
      <c r="O160" s="2"/>
      <c r="P160" s="2"/>
      <c r="Q160" s="2"/>
    </row>
    <row r="161" ht="12.75">
      <c r="A161" s="10"/>
      <c r="B161" s="57" t="s">
        <v>58</v>
      </c>
      <c r="C161" s="1"/>
      <c r="D161" s="1"/>
      <c r="E161" s="58" t="s">
        <v>216</v>
      </c>
      <c r="F161" s="1"/>
      <c r="G161" s="1"/>
      <c r="H161" s="48"/>
      <c r="I161" s="1"/>
      <c r="J161" s="48"/>
      <c r="K161" s="1"/>
      <c r="L161" s="1"/>
      <c r="M161" s="13"/>
      <c r="N161" s="2"/>
      <c r="O161" s="2"/>
      <c r="P161" s="2"/>
      <c r="Q161" s="2"/>
    </row>
    <row r="162" ht="12.75">
      <c r="A162" s="10"/>
      <c r="B162" s="57" t="s">
        <v>60</v>
      </c>
      <c r="C162" s="1"/>
      <c r="D162" s="1"/>
      <c r="E162" s="58" t="s">
        <v>217</v>
      </c>
      <c r="F162" s="1"/>
      <c r="G162" s="1"/>
      <c r="H162" s="48"/>
      <c r="I162" s="1"/>
      <c r="J162" s="48"/>
      <c r="K162" s="1"/>
      <c r="L162" s="1"/>
      <c r="M162" s="13"/>
      <c r="N162" s="2"/>
      <c r="O162" s="2"/>
      <c r="P162" s="2"/>
      <c r="Q162" s="2"/>
    </row>
    <row r="163" thickBot="1" ht="12.75">
      <c r="A163" s="10"/>
      <c r="B163" s="59" t="s">
        <v>62</v>
      </c>
      <c r="C163" s="30"/>
      <c r="D163" s="30"/>
      <c r="E163" s="60" t="s">
        <v>63</v>
      </c>
      <c r="F163" s="30"/>
      <c r="G163" s="30"/>
      <c r="H163" s="61"/>
      <c r="I163" s="30"/>
      <c r="J163" s="61"/>
      <c r="K163" s="30"/>
      <c r="L163" s="30"/>
      <c r="M163" s="13"/>
      <c r="N163" s="2"/>
      <c r="O163" s="2"/>
      <c r="P163" s="2"/>
      <c r="Q163" s="2"/>
    </row>
    <row r="164" thickTop="1" thickBot="1" ht="25" customHeight="1">
      <c r="A164" s="10"/>
      <c r="B164" s="1"/>
      <c r="C164" s="67">
        <v>2</v>
      </c>
      <c r="D164" s="1"/>
      <c r="E164" s="67" t="s">
        <v>94</v>
      </c>
      <c r="F164" s="1"/>
      <c r="G164" s="68" t="s">
        <v>86</v>
      </c>
      <c r="H164" s="69">
        <f>J139+J144+J149+J154+J159</f>
        <v>0</v>
      </c>
      <c r="I164" s="68" t="s">
        <v>87</v>
      </c>
      <c r="J164" s="70">
        <f>(L164-H164)</f>
        <v>0</v>
      </c>
      <c r="K164" s="68" t="s">
        <v>88</v>
      </c>
      <c r="L164" s="71">
        <f>ROUND((J139+J144+J149+J154+J159)*1.21,2)</f>
        <v>0</v>
      </c>
      <c r="M164" s="13"/>
      <c r="N164" s="2"/>
      <c r="O164" s="2"/>
      <c r="P164" s="2"/>
      <c r="Q164" s="41">
        <f>0+Q139+Q144+Q149+Q154+Q159</f>
        <v>0</v>
      </c>
      <c r="R164" s="9">
        <f>0+R139+R144+R149+R154+R159</f>
        <v>0</v>
      </c>
      <c r="S164" s="72">
        <f>Q164*(1+J164)+R164</f>
        <v>0</v>
      </c>
    </row>
    <row r="165" thickTop="1" thickBot="1" ht="25" customHeight="1">
      <c r="A165" s="10"/>
      <c r="B165" s="73"/>
      <c r="C165" s="73"/>
      <c r="D165" s="73"/>
      <c r="E165" s="73"/>
      <c r="F165" s="73"/>
      <c r="G165" s="74" t="s">
        <v>89</v>
      </c>
      <c r="H165" s="75">
        <f>0+J139+J144+J149+J154+J159</f>
        <v>0</v>
      </c>
      <c r="I165" s="74" t="s">
        <v>90</v>
      </c>
      <c r="J165" s="76">
        <f>0+J164</f>
        <v>0</v>
      </c>
      <c r="K165" s="74" t="s">
        <v>91</v>
      </c>
      <c r="L165" s="77">
        <f>0+L164</f>
        <v>0</v>
      </c>
      <c r="M165" s="13"/>
      <c r="N165" s="2"/>
      <c r="O165" s="2"/>
      <c r="P165" s="2"/>
      <c r="Q165" s="2"/>
    </row>
    <row r="166" ht="40" customHeight="1">
      <c r="A166" s="10"/>
      <c r="B166" s="82" t="s">
        <v>218</v>
      </c>
      <c r="C166" s="1"/>
      <c r="D166" s="1"/>
      <c r="E166" s="1"/>
      <c r="F166" s="1"/>
      <c r="G166" s="1"/>
      <c r="H166" s="48"/>
      <c r="I166" s="1"/>
      <c r="J166" s="48"/>
      <c r="K166" s="1"/>
      <c r="L166" s="1"/>
      <c r="M166" s="13"/>
      <c r="N166" s="2"/>
      <c r="O166" s="2"/>
      <c r="P166" s="2"/>
      <c r="Q166" s="2"/>
    </row>
    <row r="167" ht="12.75">
      <c r="A167" s="10"/>
      <c r="B167" s="49">
        <v>26</v>
      </c>
      <c r="C167" s="50" t="s">
        <v>219</v>
      </c>
      <c r="D167" s="50" t="s">
        <v>7</v>
      </c>
      <c r="E167" s="50" t="s">
        <v>220</v>
      </c>
      <c r="F167" s="50" t="s">
        <v>7</v>
      </c>
      <c r="G167" s="51" t="s">
        <v>125</v>
      </c>
      <c r="H167" s="52">
        <v>4.4100000000000001</v>
      </c>
      <c r="I167" s="53">
        <v>0</v>
      </c>
      <c r="J167" s="54">
        <f>ROUND(H167*I167,2)</f>
        <v>0</v>
      </c>
      <c r="K167" s="55">
        <v>0.20999999999999999</v>
      </c>
      <c r="L167" s="56">
        <f>ROUND(J167*1.21,2)</f>
        <v>0</v>
      </c>
      <c r="M167" s="13"/>
      <c r="N167" s="2"/>
      <c r="O167" s="2"/>
      <c r="P167" s="2"/>
      <c r="Q167" s="41">
        <f>IF(ISNUMBER(K167),IF(H167&gt;0,IF(I167&gt;0,J167,0),0),0)</f>
        <v>0</v>
      </c>
      <c r="R167" s="9">
        <f>IF(ISNUMBER(K167)=FALSE,J167,0)</f>
        <v>0</v>
      </c>
    </row>
    <row r="168" ht="12.75">
      <c r="A168" s="10"/>
      <c r="B168" s="57" t="s">
        <v>56</v>
      </c>
      <c r="C168" s="1"/>
      <c r="D168" s="1"/>
      <c r="E168" s="58" t="s">
        <v>221</v>
      </c>
      <c r="F168" s="1"/>
      <c r="G168" s="1"/>
      <c r="H168" s="48"/>
      <c r="I168" s="1"/>
      <c r="J168" s="48"/>
      <c r="K168" s="1"/>
      <c r="L168" s="1"/>
      <c r="M168" s="13"/>
      <c r="N168" s="2"/>
      <c r="O168" s="2"/>
      <c r="P168" s="2"/>
      <c r="Q168" s="2"/>
    </row>
    <row r="169" ht="12.75">
      <c r="A169" s="10"/>
      <c r="B169" s="57" t="s">
        <v>58</v>
      </c>
      <c r="C169" s="1"/>
      <c r="D169" s="1"/>
      <c r="E169" s="58" t="s">
        <v>222</v>
      </c>
      <c r="F169" s="1"/>
      <c r="G169" s="1"/>
      <c r="H169" s="48"/>
      <c r="I169" s="1"/>
      <c r="J169" s="48"/>
      <c r="K169" s="1"/>
      <c r="L169" s="1"/>
      <c r="M169" s="13"/>
      <c r="N169" s="2"/>
      <c r="O169" s="2"/>
      <c r="P169" s="2"/>
      <c r="Q169" s="2"/>
    </row>
    <row r="170" ht="12.75">
      <c r="A170" s="10"/>
      <c r="B170" s="57" t="s">
        <v>60</v>
      </c>
      <c r="C170" s="1"/>
      <c r="D170" s="1"/>
      <c r="E170" s="58" t="s">
        <v>223</v>
      </c>
      <c r="F170" s="1"/>
      <c r="G170" s="1"/>
      <c r="H170" s="48"/>
      <c r="I170" s="1"/>
      <c r="J170" s="48"/>
      <c r="K170" s="1"/>
      <c r="L170" s="1"/>
      <c r="M170" s="13"/>
      <c r="N170" s="2"/>
      <c r="O170" s="2"/>
      <c r="P170" s="2"/>
      <c r="Q170" s="2"/>
    </row>
    <row r="171" thickBot="1" ht="12.75">
      <c r="A171" s="10"/>
      <c r="B171" s="59" t="s">
        <v>62</v>
      </c>
      <c r="C171" s="30"/>
      <c r="D171" s="30"/>
      <c r="E171" s="60" t="s">
        <v>63</v>
      </c>
      <c r="F171" s="30"/>
      <c r="G171" s="30"/>
      <c r="H171" s="61"/>
      <c r="I171" s="30"/>
      <c r="J171" s="61"/>
      <c r="K171" s="30"/>
      <c r="L171" s="30"/>
      <c r="M171" s="13"/>
      <c r="N171" s="2"/>
      <c r="O171" s="2"/>
      <c r="P171" s="2"/>
      <c r="Q171" s="2"/>
    </row>
    <row r="172" thickTop="1" thickBot="1" ht="25" customHeight="1">
      <c r="A172" s="10"/>
      <c r="B172" s="1"/>
      <c r="C172" s="67">
        <v>3</v>
      </c>
      <c r="D172" s="1"/>
      <c r="E172" s="67" t="s">
        <v>95</v>
      </c>
      <c r="F172" s="1"/>
      <c r="G172" s="68" t="s">
        <v>86</v>
      </c>
      <c r="H172" s="69">
        <f>0+J167</f>
        <v>0</v>
      </c>
      <c r="I172" s="68" t="s">
        <v>87</v>
      </c>
      <c r="J172" s="70">
        <f>(L172-H172)</f>
        <v>0</v>
      </c>
      <c r="K172" s="68" t="s">
        <v>88</v>
      </c>
      <c r="L172" s="71">
        <f>ROUND((0+J167)*1.21,2)</f>
        <v>0</v>
      </c>
      <c r="M172" s="13"/>
      <c r="N172" s="2"/>
      <c r="O172" s="2"/>
      <c r="P172" s="2"/>
      <c r="Q172" s="41">
        <f>0+Q167</f>
        <v>0</v>
      </c>
      <c r="R172" s="9">
        <f>0+R167</f>
        <v>0</v>
      </c>
      <c r="S172" s="72">
        <f>Q172*(1+J172)+R172</f>
        <v>0</v>
      </c>
    </row>
    <row r="173" thickTop="1" thickBot="1" ht="25" customHeight="1">
      <c r="A173" s="10"/>
      <c r="B173" s="73"/>
      <c r="C173" s="73"/>
      <c r="D173" s="73"/>
      <c r="E173" s="73"/>
      <c r="F173" s="73"/>
      <c r="G173" s="74" t="s">
        <v>89</v>
      </c>
      <c r="H173" s="75">
        <f>0+J167</f>
        <v>0</v>
      </c>
      <c r="I173" s="74" t="s">
        <v>90</v>
      </c>
      <c r="J173" s="76">
        <f>0+J172</f>
        <v>0</v>
      </c>
      <c r="K173" s="74" t="s">
        <v>91</v>
      </c>
      <c r="L173" s="77">
        <f>0+L172</f>
        <v>0</v>
      </c>
      <c r="M173" s="13"/>
      <c r="N173" s="2"/>
      <c r="O173" s="2"/>
      <c r="P173" s="2"/>
      <c r="Q173" s="2"/>
    </row>
    <row r="174" ht="40" customHeight="1">
      <c r="A174" s="10"/>
      <c r="B174" s="82" t="s">
        <v>224</v>
      </c>
      <c r="C174" s="1"/>
      <c r="D174" s="1"/>
      <c r="E174" s="1"/>
      <c r="F174" s="1"/>
      <c r="G174" s="1"/>
      <c r="H174" s="48"/>
      <c r="I174" s="1"/>
      <c r="J174" s="48"/>
      <c r="K174" s="1"/>
      <c r="L174" s="1"/>
      <c r="M174" s="13"/>
      <c r="N174" s="2"/>
      <c r="O174" s="2"/>
      <c r="P174" s="2"/>
      <c r="Q174" s="2"/>
    </row>
    <row r="175" ht="12.75">
      <c r="A175" s="10"/>
      <c r="B175" s="49">
        <v>27</v>
      </c>
      <c r="C175" s="50" t="s">
        <v>225</v>
      </c>
      <c r="D175" s="50" t="s">
        <v>7</v>
      </c>
      <c r="E175" s="50" t="s">
        <v>226</v>
      </c>
      <c r="F175" s="50" t="s">
        <v>7</v>
      </c>
      <c r="G175" s="51" t="s">
        <v>125</v>
      </c>
      <c r="H175" s="52">
        <v>2.3380000000000001</v>
      </c>
      <c r="I175" s="53">
        <v>0</v>
      </c>
      <c r="J175" s="54">
        <f>ROUND(H175*I175,2)</f>
        <v>0</v>
      </c>
      <c r="K175" s="55">
        <v>0.20999999999999999</v>
      </c>
      <c r="L175" s="56">
        <f>ROUND(J175*1.21,2)</f>
        <v>0</v>
      </c>
      <c r="M175" s="13"/>
      <c r="N175" s="2"/>
      <c r="O175" s="2"/>
      <c r="P175" s="2"/>
      <c r="Q175" s="41">
        <f>IF(ISNUMBER(K175),IF(H175&gt;0,IF(I175&gt;0,J175,0),0),0)</f>
        <v>0</v>
      </c>
      <c r="R175" s="9">
        <f>IF(ISNUMBER(K175)=FALSE,J175,0)</f>
        <v>0</v>
      </c>
    </row>
    <row r="176" ht="12.75">
      <c r="A176" s="10"/>
      <c r="B176" s="57" t="s">
        <v>56</v>
      </c>
      <c r="C176" s="1"/>
      <c r="D176" s="1"/>
      <c r="E176" s="58" t="s">
        <v>227</v>
      </c>
      <c r="F176" s="1"/>
      <c r="G176" s="1"/>
      <c r="H176" s="48"/>
      <c r="I176" s="1"/>
      <c r="J176" s="48"/>
      <c r="K176" s="1"/>
      <c r="L176" s="1"/>
      <c r="M176" s="13"/>
      <c r="N176" s="2"/>
      <c r="O176" s="2"/>
      <c r="P176" s="2"/>
      <c r="Q176" s="2"/>
    </row>
    <row r="177" ht="12.75">
      <c r="A177" s="10"/>
      <c r="B177" s="57" t="s">
        <v>58</v>
      </c>
      <c r="C177" s="1"/>
      <c r="D177" s="1"/>
      <c r="E177" s="58" t="s">
        <v>228</v>
      </c>
      <c r="F177" s="1"/>
      <c r="G177" s="1"/>
      <c r="H177" s="48"/>
      <c r="I177" s="1"/>
      <c r="J177" s="48"/>
      <c r="K177" s="1"/>
      <c r="L177" s="1"/>
      <c r="M177" s="13"/>
      <c r="N177" s="2"/>
      <c r="O177" s="2"/>
      <c r="P177" s="2"/>
      <c r="Q177" s="2"/>
    </row>
    <row r="178" ht="12.75">
      <c r="A178" s="10"/>
      <c r="B178" s="57" t="s">
        <v>60</v>
      </c>
      <c r="C178" s="1"/>
      <c r="D178" s="1"/>
      <c r="E178" s="58" t="s">
        <v>229</v>
      </c>
      <c r="F178" s="1"/>
      <c r="G178" s="1"/>
      <c r="H178" s="48"/>
      <c r="I178" s="1"/>
      <c r="J178" s="48"/>
      <c r="K178" s="1"/>
      <c r="L178" s="1"/>
      <c r="M178" s="13"/>
      <c r="N178" s="2"/>
      <c r="O178" s="2"/>
      <c r="P178" s="2"/>
      <c r="Q178" s="2"/>
    </row>
    <row r="179" thickBot="1" ht="12.75">
      <c r="A179" s="10"/>
      <c r="B179" s="59" t="s">
        <v>62</v>
      </c>
      <c r="C179" s="30"/>
      <c r="D179" s="30"/>
      <c r="E179" s="60" t="s">
        <v>63</v>
      </c>
      <c r="F179" s="30"/>
      <c r="G179" s="30"/>
      <c r="H179" s="61"/>
      <c r="I179" s="30"/>
      <c r="J179" s="61"/>
      <c r="K179" s="30"/>
      <c r="L179" s="30"/>
      <c r="M179" s="13"/>
      <c r="N179" s="2"/>
      <c r="O179" s="2"/>
      <c r="P179" s="2"/>
      <c r="Q179" s="2"/>
    </row>
    <row r="180" thickTop="1" ht="12.75">
      <c r="A180" s="10"/>
      <c r="B180" s="49">
        <v>28</v>
      </c>
      <c r="C180" s="50" t="s">
        <v>230</v>
      </c>
      <c r="D180" s="50" t="s">
        <v>7</v>
      </c>
      <c r="E180" s="50" t="s">
        <v>231</v>
      </c>
      <c r="F180" s="50" t="s">
        <v>7</v>
      </c>
      <c r="G180" s="51" t="s">
        <v>125</v>
      </c>
      <c r="H180" s="62">
        <v>0.52500000000000002</v>
      </c>
      <c r="I180" s="63">
        <v>0</v>
      </c>
      <c r="J180" s="64">
        <f>ROUND(H180*I180,2)</f>
        <v>0</v>
      </c>
      <c r="K180" s="65">
        <v>0.20999999999999999</v>
      </c>
      <c r="L180" s="66">
        <f>ROUND(J180*1.21,2)</f>
        <v>0</v>
      </c>
      <c r="M180" s="13"/>
      <c r="N180" s="2"/>
      <c r="O180" s="2"/>
      <c r="P180" s="2"/>
      <c r="Q180" s="41">
        <f>IF(ISNUMBER(K180),IF(H180&gt;0,IF(I180&gt;0,J180,0),0),0)</f>
        <v>0</v>
      </c>
      <c r="R180" s="9">
        <f>IF(ISNUMBER(K180)=FALSE,J180,0)</f>
        <v>0</v>
      </c>
    </row>
    <row r="181" ht="12.75">
      <c r="A181" s="10"/>
      <c r="B181" s="57" t="s">
        <v>56</v>
      </c>
      <c r="C181" s="1"/>
      <c r="D181" s="1"/>
      <c r="E181" s="58" t="s">
        <v>232</v>
      </c>
      <c r="F181" s="1"/>
      <c r="G181" s="1"/>
      <c r="H181" s="48"/>
      <c r="I181" s="1"/>
      <c r="J181" s="48"/>
      <c r="K181" s="1"/>
      <c r="L181" s="1"/>
      <c r="M181" s="13"/>
      <c r="N181" s="2"/>
      <c r="O181" s="2"/>
      <c r="P181" s="2"/>
      <c r="Q181" s="2"/>
    </row>
    <row r="182" ht="12.75">
      <c r="A182" s="10"/>
      <c r="B182" s="57" t="s">
        <v>58</v>
      </c>
      <c r="C182" s="1"/>
      <c r="D182" s="1"/>
      <c r="E182" s="58" t="s">
        <v>233</v>
      </c>
      <c r="F182" s="1"/>
      <c r="G182" s="1"/>
      <c r="H182" s="48"/>
      <c r="I182" s="1"/>
      <c r="J182" s="48"/>
      <c r="K182" s="1"/>
      <c r="L182" s="1"/>
      <c r="M182" s="13"/>
      <c r="N182" s="2"/>
      <c r="O182" s="2"/>
      <c r="P182" s="2"/>
      <c r="Q182" s="2"/>
    </row>
    <row r="183" ht="12.75">
      <c r="A183" s="10"/>
      <c r="B183" s="57" t="s">
        <v>60</v>
      </c>
      <c r="C183" s="1"/>
      <c r="D183" s="1"/>
      <c r="E183" s="58" t="s">
        <v>234</v>
      </c>
      <c r="F183" s="1"/>
      <c r="G183" s="1"/>
      <c r="H183" s="48"/>
      <c r="I183" s="1"/>
      <c r="J183" s="48"/>
      <c r="K183" s="1"/>
      <c r="L183" s="1"/>
      <c r="M183" s="13"/>
      <c r="N183" s="2"/>
      <c r="O183" s="2"/>
      <c r="P183" s="2"/>
      <c r="Q183" s="2"/>
    </row>
    <row r="184" thickBot="1" ht="12.75">
      <c r="A184" s="10"/>
      <c r="B184" s="59" t="s">
        <v>62</v>
      </c>
      <c r="C184" s="30"/>
      <c r="D184" s="30"/>
      <c r="E184" s="60" t="s">
        <v>63</v>
      </c>
      <c r="F184" s="30"/>
      <c r="G184" s="30"/>
      <c r="H184" s="61"/>
      <c r="I184" s="30"/>
      <c r="J184" s="61"/>
      <c r="K184" s="30"/>
      <c r="L184" s="30"/>
      <c r="M184" s="13"/>
      <c r="N184" s="2"/>
      <c r="O184" s="2"/>
      <c r="P184" s="2"/>
      <c r="Q184" s="2"/>
    </row>
    <row r="185" thickTop="1" ht="12.75">
      <c r="A185" s="10"/>
      <c r="B185" s="49">
        <v>29</v>
      </c>
      <c r="C185" s="50" t="s">
        <v>235</v>
      </c>
      <c r="D185" s="50" t="s">
        <v>7</v>
      </c>
      <c r="E185" s="50" t="s">
        <v>236</v>
      </c>
      <c r="F185" s="50" t="s">
        <v>7</v>
      </c>
      <c r="G185" s="51" t="s">
        <v>125</v>
      </c>
      <c r="H185" s="62">
        <v>1.05</v>
      </c>
      <c r="I185" s="63">
        <v>0</v>
      </c>
      <c r="J185" s="64">
        <f>ROUND(H185*I185,2)</f>
        <v>0</v>
      </c>
      <c r="K185" s="65">
        <v>0.20999999999999999</v>
      </c>
      <c r="L185" s="66">
        <f>ROUND(J185*1.21,2)</f>
        <v>0</v>
      </c>
      <c r="M185" s="13"/>
      <c r="N185" s="2"/>
      <c r="O185" s="2"/>
      <c r="P185" s="2"/>
      <c r="Q185" s="41">
        <f>IF(ISNUMBER(K185),IF(H185&gt;0,IF(I185&gt;0,J185,0),0),0)</f>
        <v>0</v>
      </c>
      <c r="R185" s="9">
        <f>IF(ISNUMBER(K185)=FALSE,J185,0)</f>
        <v>0</v>
      </c>
    </row>
    <row r="186" ht="12.75">
      <c r="A186" s="10"/>
      <c r="B186" s="57" t="s">
        <v>56</v>
      </c>
      <c r="C186" s="1"/>
      <c r="D186" s="1"/>
      <c r="E186" s="58" t="s">
        <v>237</v>
      </c>
      <c r="F186" s="1"/>
      <c r="G186" s="1"/>
      <c r="H186" s="48"/>
      <c r="I186" s="1"/>
      <c r="J186" s="48"/>
      <c r="K186" s="1"/>
      <c r="L186" s="1"/>
      <c r="M186" s="13"/>
      <c r="N186" s="2"/>
      <c r="O186" s="2"/>
      <c r="P186" s="2"/>
      <c r="Q186" s="2"/>
    </row>
    <row r="187" ht="12.75">
      <c r="A187" s="10"/>
      <c r="B187" s="57" t="s">
        <v>58</v>
      </c>
      <c r="C187" s="1"/>
      <c r="D187" s="1"/>
      <c r="E187" s="58" t="s">
        <v>238</v>
      </c>
      <c r="F187" s="1"/>
      <c r="G187" s="1"/>
      <c r="H187" s="48"/>
      <c r="I187" s="1"/>
      <c r="J187" s="48"/>
      <c r="K187" s="1"/>
      <c r="L187" s="1"/>
      <c r="M187" s="13"/>
      <c r="N187" s="2"/>
      <c r="O187" s="2"/>
      <c r="P187" s="2"/>
      <c r="Q187" s="2"/>
    </row>
    <row r="188" ht="12.75">
      <c r="A188" s="10"/>
      <c r="B188" s="57" t="s">
        <v>60</v>
      </c>
      <c r="C188" s="1"/>
      <c r="D188" s="1"/>
      <c r="E188" s="58" t="s">
        <v>239</v>
      </c>
      <c r="F188" s="1"/>
      <c r="G188" s="1"/>
      <c r="H188" s="48"/>
      <c r="I188" s="1"/>
      <c r="J188" s="48"/>
      <c r="K188" s="1"/>
      <c r="L188" s="1"/>
      <c r="M188" s="13"/>
      <c r="N188" s="2"/>
      <c r="O188" s="2"/>
      <c r="P188" s="2"/>
      <c r="Q188" s="2"/>
    </row>
    <row r="189" thickBot="1" ht="12.75">
      <c r="A189" s="10"/>
      <c r="B189" s="59" t="s">
        <v>62</v>
      </c>
      <c r="C189" s="30"/>
      <c r="D189" s="30"/>
      <c r="E189" s="60" t="s">
        <v>63</v>
      </c>
      <c r="F189" s="30"/>
      <c r="G189" s="30"/>
      <c r="H189" s="61"/>
      <c r="I189" s="30"/>
      <c r="J189" s="61"/>
      <c r="K189" s="30"/>
      <c r="L189" s="30"/>
      <c r="M189" s="13"/>
      <c r="N189" s="2"/>
      <c r="O189" s="2"/>
      <c r="P189" s="2"/>
      <c r="Q189" s="2"/>
    </row>
    <row r="190" thickTop="1" thickBot="1" ht="25" customHeight="1">
      <c r="A190" s="10"/>
      <c r="B190" s="1"/>
      <c r="C190" s="67">
        <v>4</v>
      </c>
      <c r="D190" s="1"/>
      <c r="E190" s="67" t="s">
        <v>96</v>
      </c>
      <c r="F190" s="1"/>
      <c r="G190" s="68" t="s">
        <v>86</v>
      </c>
      <c r="H190" s="69">
        <f>J175+J180+J185</f>
        <v>0</v>
      </c>
      <c r="I190" s="68" t="s">
        <v>87</v>
      </c>
      <c r="J190" s="70">
        <f>(L190-H190)</f>
        <v>0</v>
      </c>
      <c r="K190" s="68" t="s">
        <v>88</v>
      </c>
      <c r="L190" s="71">
        <f>ROUND((J175+J180+J185)*1.21,2)</f>
        <v>0</v>
      </c>
      <c r="M190" s="13"/>
      <c r="N190" s="2"/>
      <c r="O190" s="2"/>
      <c r="P190" s="2"/>
      <c r="Q190" s="41">
        <f>0+Q175+Q180+Q185</f>
        <v>0</v>
      </c>
      <c r="R190" s="9">
        <f>0+R175+R180+R185</f>
        <v>0</v>
      </c>
      <c r="S190" s="72">
        <f>Q190*(1+J190)+R190</f>
        <v>0</v>
      </c>
    </row>
    <row r="191" thickTop="1" thickBot="1" ht="25" customHeight="1">
      <c r="A191" s="10"/>
      <c r="B191" s="73"/>
      <c r="C191" s="73"/>
      <c r="D191" s="73"/>
      <c r="E191" s="73"/>
      <c r="F191" s="73"/>
      <c r="G191" s="74" t="s">
        <v>89</v>
      </c>
      <c r="H191" s="75">
        <f>0+J175+J180+J185</f>
        <v>0</v>
      </c>
      <c r="I191" s="74" t="s">
        <v>90</v>
      </c>
      <c r="J191" s="76">
        <f>0+J190</f>
        <v>0</v>
      </c>
      <c r="K191" s="74" t="s">
        <v>91</v>
      </c>
      <c r="L191" s="77">
        <f>0+L190</f>
        <v>0</v>
      </c>
      <c r="M191" s="13"/>
      <c r="N191" s="2"/>
      <c r="O191" s="2"/>
      <c r="P191" s="2"/>
      <c r="Q191" s="2"/>
    </row>
    <row r="192" ht="40" customHeight="1">
      <c r="A192" s="10"/>
      <c r="B192" s="82" t="s">
        <v>240</v>
      </c>
      <c r="C192" s="1"/>
      <c r="D192" s="1"/>
      <c r="E192" s="1"/>
      <c r="F192" s="1"/>
      <c r="G192" s="1"/>
      <c r="H192" s="48"/>
      <c r="I192" s="1"/>
      <c r="J192" s="48"/>
      <c r="K192" s="1"/>
      <c r="L192" s="1"/>
      <c r="M192" s="13"/>
      <c r="N192" s="2"/>
      <c r="O192" s="2"/>
      <c r="P192" s="2"/>
      <c r="Q192" s="2"/>
    </row>
    <row r="193" ht="12.75">
      <c r="A193" s="10"/>
      <c r="B193" s="49">
        <v>30</v>
      </c>
      <c r="C193" s="50" t="s">
        <v>241</v>
      </c>
      <c r="D193" s="50" t="s">
        <v>7</v>
      </c>
      <c r="E193" s="50" t="s">
        <v>242</v>
      </c>
      <c r="F193" s="50" t="s">
        <v>7</v>
      </c>
      <c r="G193" s="51" t="s">
        <v>182</v>
      </c>
      <c r="H193" s="52">
        <v>165.80000000000001</v>
      </c>
      <c r="I193" s="53">
        <v>0</v>
      </c>
      <c r="J193" s="54">
        <f>ROUND(H193*I193,2)</f>
        <v>0</v>
      </c>
      <c r="K193" s="55">
        <v>0.20999999999999999</v>
      </c>
      <c r="L193" s="56">
        <f>ROUND(J193*1.21,2)</f>
        <v>0</v>
      </c>
      <c r="M193" s="13"/>
      <c r="N193" s="2"/>
      <c r="O193" s="2"/>
      <c r="P193" s="2"/>
      <c r="Q193" s="41">
        <f>IF(ISNUMBER(K193),IF(H193&gt;0,IF(I193&gt;0,J193,0),0),0)</f>
        <v>0</v>
      </c>
      <c r="R193" s="9">
        <f>IF(ISNUMBER(K193)=FALSE,J193,0)</f>
        <v>0</v>
      </c>
    </row>
    <row r="194" ht="12.75">
      <c r="A194" s="10"/>
      <c r="B194" s="57" t="s">
        <v>56</v>
      </c>
      <c r="C194" s="1"/>
      <c r="D194" s="1"/>
      <c r="E194" s="58" t="s">
        <v>243</v>
      </c>
      <c r="F194" s="1"/>
      <c r="G194" s="1"/>
      <c r="H194" s="48"/>
      <c r="I194" s="1"/>
      <c r="J194" s="48"/>
      <c r="K194" s="1"/>
      <c r="L194" s="1"/>
      <c r="M194" s="13"/>
      <c r="N194" s="2"/>
      <c r="O194" s="2"/>
      <c r="P194" s="2"/>
      <c r="Q194" s="2"/>
    </row>
    <row r="195" ht="12.75">
      <c r="A195" s="10"/>
      <c r="B195" s="57" t="s">
        <v>58</v>
      </c>
      <c r="C195" s="1"/>
      <c r="D195" s="1"/>
      <c r="E195" s="58" t="s">
        <v>244</v>
      </c>
      <c r="F195" s="1"/>
      <c r="G195" s="1"/>
      <c r="H195" s="48"/>
      <c r="I195" s="1"/>
      <c r="J195" s="48"/>
      <c r="K195" s="1"/>
      <c r="L195" s="1"/>
      <c r="M195" s="13"/>
      <c r="N195" s="2"/>
      <c r="O195" s="2"/>
      <c r="P195" s="2"/>
      <c r="Q195" s="2"/>
    </row>
    <row r="196" ht="12.75">
      <c r="A196" s="10"/>
      <c r="B196" s="57" t="s">
        <v>60</v>
      </c>
      <c r="C196" s="1"/>
      <c r="D196" s="1"/>
      <c r="E196" s="58" t="s">
        <v>245</v>
      </c>
      <c r="F196" s="1"/>
      <c r="G196" s="1"/>
      <c r="H196" s="48"/>
      <c r="I196" s="1"/>
      <c r="J196" s="48"/>
      <c r="K196" s="1"/>
      <c r="L196" s="1"/>
      <c r="M196" s="13"/>
      <c r="N196" s="2"/>
      <c r="O196" s="2"/>
      <c r="P196" s="2"/>
      <c r="Q196" s="2"/>
    </row>
    <row r="197" thickBot="1" ht="12.75">
      <c r="A197" s="10"/>
      <c r="B197" s="59" t="s">
        <v>62</v>
      </c>
      <c r="C197" s="30"/>
      <c r="D197" s="30"/>
      <c r="E197" s="60" t="s">
        <v>63</v>
      </c>
      <c r="F197" s="30"/>
      <c r="G197" s="30"/>
      <c r="H197" s="61"/>
      <c r="I197" s="30"/>
      <c r="J197" s="61"/>
      <c r="K197" s="30"/>
      <c r="L197" s="30"/>
      <c r="M197" s="13"/>
      <c r="N197" s="2"/>
      <c r="O197" s="2"/>
      <c r="P197" s="2"/>
      <c r="Q197" s="2"/>
    </row>
    <row r="198" thickTop="1" ht="12.75">
      <c r="A198" s="10"/>
      <c r="B198" s="49">
        <v>31</v>
      </c>
      <c r="C198" s="50" t="s">
        <v>246</v>
      </c>
      <c r="D198" s="50"/>
      <c r="E198" s="50" t="s">
        <v>247</v>
      </c>
      <c r="F198" s="50" t="s">
        <v>7</v>
      </c>
      <c r="G198" s="51" t="s">
        <v>125</v>
      </c>
      <c r="H198" s="62">
        <v>3.3250000000000002</v>
      </c>
      <c r="I198" s="63">
        <v>0</v>
      </c>
      <c r="J198" s="64">
        <f>ROUND(H198*I198,2)</f>
        <v>0</v>
      </c>
      <c r="K198" s="65">
        <v>0.20999999999999999</v>
      </c>
      <c r="L198" s="66">
        <f>ROUND(J198*1.21,2)</f>
        <v>0</v>
      </c>
      <c r="M198" s="13"/>
      <c r="N198" s="2"/>
      <c r="O198" s="2"/>
      <c r="P198" s="2"/>
      <c r="Q198" s="41">
        <f>IF(ISNUMBER(K198),IF(H198&gt;0,IF(I198&gt;0,J198,0),0),0)</f>
        <v>0</v>
      </c>
      <c r="R198" s="9">
        <f>IF(ISNUMBER(K198)=FALSE,J198,0)</f>
        <v>0</v>
      </c>
    </row>
    <row r="199" ht="12.75">
      <c r="A199" s="10"/>
      <c r="B199" s="57" t="s">
        <v>56</v>
      </c>
      <c r="C199" s="1"/>
      <c r="D199" s="1"/>
      <c r="E199" s="58" t="s">
        <v>248</v>
      </c>
      <c r="F199" s="1"/>
      <c r="G199" s="1"/>
      <c r="H199" s="48"/>
      <c r="I199" s="1"/>
      <c r="J199" s="48"/>
      <c r="K199" s="1"/>
      <c r="L199" s="1"/>
      <c r="M199" s="13"/>
      <c r="N199" s="2"/>
      <c r="O199" s="2"/>
      <c r="P199" s="2"/>
      <c r="Q199" s="2"/>
    </row>
    <row r="200" ht="12.75">
      <c r="A200" s="10"/>
      <c r="B200" s="57" t="s">
        <v>58</v>
      </c>
      <c r="C200" s="1"/>
      <c r="D200" s="1"/>
      <c r="E200" s="58" t="s">
        <v>249</v>
      </c>
      <c r="F200" s="1"/>
      <c r="G200" s="1"/>
      <c r="H200" s="48"/>
      <c r="I200" s="1"/>
      <c r="J200" s="48"/>
      <c r="K200" s="1"/>
      <c r="L200" s="1"/>
      <c r="M200" s="13"/>
      <c r="N200" s="2"/>
      <c r="O200" s="2"/>
      <c r="P200" s="2"/>
      <c r="Q200" s="2"/>
    </row>
    <row r="201" ht="12.75">
      <c r="A201" s="10"/>
      <c r="B201" s="57" t="s">
        <v>60</v>
      </c>
      <c r="C201" s="1"/>
      <c r="D201" s="1"/>
      <c r="E201" s="58" t="s">
        <v>250</v>
      </c>
      <c r="F201" s="1"/>
      <c r="G201" s="1"/>
      <c r="H201" s="48"/>
      <c r="I201" s="1"/>
      <c r="J201" s="48"/>
      <c r="K201" s="1"/>
      <c r="L201" s="1"/>
      <c r="M201" s="13"/>
      <c r="N201" s="2"/>
      <c r="O201" s="2"/>
      <c r="P201" s="2"/>
      <c r="Q201" s="2"/>
    </row>
    <row r="202" thickBot="1" ht="12.75">
      <c r="A202" s="10"/>
      <c r="B202" s="59" t="s">
        <v>62</v>
      </c>
      <c r="C202" s="30"/>
      <c r="D202" s="30"/>
      <c r="E202" s="60" t="s">
        <v>63</v>
      </c>
      <c r="F202" s="30"/>
      <c r="G202" s="30"/>
      <c r="H202" s="61"/>
      <c r="I202" s="30"/>
      <c r="J202" s="61"/>
      <c r="K202" s="30"/>
      <c r="L202" s="30"/>
      <c r="M202" s="13"/>
      <c r="N202" s="2"/>
      <c r="O202" s="2"/>
      <c r="P202" s="2"/>
      <c r="Q202" s="2"/>
    </row>
    <row r="203" thickTop="1" ht="12.75">
      <c r="A203" s="10"/>
      <c r="B203" s="49">
        <v>32</v>
      </c>
      <c r="C203" s="50" t="s">
        <v>251</v>
      </c>
      <c r="D203" s="50" t="s">
        <v>7</v>
      </c>
      <c r="E203" s="50" t="s">
        <v>252</v>
      </c>
      <c r="F203" s="50" t="s">
        <v>7</v>
      </c>
      <c r="G203" s="51" t="s">
        <v>182</v>
      </c>
      <c r="H203" s="62">
        <v>81.5</v>
      </c>
      <c r="I203" s="63">
        <v>0</v>
      </c>
      <c r="J203" s="64">
        <f>ROUND(H203*I203,2)</f>
        <v>0</v>
      </c>
      <c r="K203" s="65">
        <v>0.20999999999999999</v>
      </c>
      <c r="L203" s="66">
        <f>ROUND(J203*1.21,2)</f>
        <v>0</v>
      </c>
      <c r="M203" s="13"/>
      <c r="N203" s="2"/>
      <c r="O203" s="2"/>
      <c r="P203" s="2"/>
      <c r="Q203" s="41">
        <f>IF(ISNUMBER(K203),IF(H203&gt;0,IF(I203&gt;0,J203,0),0),0)</f>
        <v>0</v>
      </c>
      <c r="R203" s="9">
        <f>IF(ISNUMBER(K203)=FALSE,J203,0)</f>
        <v>0</v>
      </c>
    </row>
    <row r="204" ht="12.75">
      <c r="A204" s="10"/>
      <c r="B204" s="57" t="s">
        <v>56</v>
      </c>
      <c r="C204" s="1"/>
      <c r="D204" s="1"/>
      <c r="E204" s="58" t="s">
        <v>253</v>
      </c>
      <c r="F204" s="1"/>
      <c r="G204" s="1"/>
      <c r="H204" s="48"/>
      <c r="I204" s="1"/>
      <c r="J204" s="48"/>
      <c r="K204" s="1"/>
      <c r="L204" s="1"/>
      <c r="M204" s="13"/>
      <c r="N204" s="2"/>
      <c r="O204" s="2"/>
      <c r="P204" s="2"/>
      <c r="Q204" s="2"/>
    </row>
    <row r="205" ht="12.75">
      <c r="A205" s="10"/>
      <c r="B205" s="57" t="s">
        <v>58</v>
      </c>
      <c r="C205" s="1"/>
      <c r="D205" s="1"/>
      <c r="E205" s="58" t="s">
        <v>254</v>
      </c>
      <c r="F205" s="1"/>
      <c r="G205" s="1"/>
      <c r="H205" s="48"/>
      <c r="I205" s="1"/>
      <c r="J205" s="48"/>
      <c r="K205" s="1"/>
      <c r="L205" s="1"/>
      <c r="M205" s="13"/>
      <c r="N205" s="2"/>
      <c r="O205" s="2"/>
      <c r="P205" s="2"/>
      <c r="Q205" s="2"/>
    </row>
    <row r="206" ht="12.75">
      <c r="A206" s="10"/>
      <c r="B206" s="57" t="s">
        <v>60</v>
      </c>
      <c r="C206" s="1"/>
      <c r="D206" s="1"/>
      <c r="E206" s="58" t="s">
        <v>255</v>
      </c>
      <c r="F206" s="1"/>
      <c r="G206" s="1"/>
      <c r="H206" s="48"/>
      <c r="I206" s="1"/>
      <c r="J206" s="48"/>
      <c r="K206" s="1"/>
      <c r="L206" s="1"/>
      <c r="M206" s="13"/>
      <c r="N206" s="2"/>
      <c r="O206" s="2"/>
      <c r="P206" s="2"/>
      <c r="Q206" s="2"/>
    </row>
    <row r="207" thickBot="1" ht="12.75">
      <c r="A207" s="10"/>
      <c r="B207" s="59" t="s">
        <v>62</v>
      </c>
      <c r="C207" s="30"/>
      <c r="D207" s="30"/>
      <c r="E207" s="60" t="s">
        <v>63</v>
      </c>
      <c r="F207" s="30"/>
      <c r="G207" s="30"/>
      <c r="H207" s="61"/>
      <c r="I207" s="30"/>
      <c r="J207" s="61"/>
      <c r="K207" s="30"/>
      <c r="L207" s="30"/>
      <c r="M207" s="13"/>
      <c r="N207" s="2"/>
      <c r="O207" s="2"/>
      <c r="P207" s="2"/>
      <c r="Q207" s="2"/>
    </row>
    <row r="208" thickTop="1" ht="12.75">
      <c r="A208" s="10"/>
      <c r="B208" s="49">
        <v>33</v>
      </c>
      <c r="C208" s="50" t="s">
        <v>256</v>
      </c>
      <c r="D208" s="50" t="s">
        <v>7</v>
      </c>
      <c r="E208" s="50" t="s">
        <v>257</v>
      </c>
      <c r="F208" s="50" t="s">
        <v>7</v>
      </c>
      <c r="G208" s="51" t="s">
        <v>182</v>
      </c>
      <c r="H208" s="62">
        <v>397</v>
      </c>
      <c r="I208" s="63">
        <v>0</v>
      </c>
      <c r="J208" s="64">
        <f>ROUND(H208*I208,2)</f>
        <v>0</v>
      </c>
      <c r="K208" s="65">
        <v>0.20999999999999999</v>
      </c>
      <c r="L208" s="66">
        <f>ROUND(J208*1.21,2)</f>
        <v>0</v>
      </c>
      <c r="M208" s="13"/>
      <c r="N208" s="2"/>
      <c r="O208" s="2"/>
      <c r="P208" s="2"/>
      <c r="Q208" s="41">
        <f>IF(ISNUMBER(K208),IF(H208&gt;0,IF(I208&gt;0,J208,0),0),0)</f>
        <v>0</v>
      </c>
      <c r="R208" s="9">
        <f>IF(ISNUMBER(K208)=FALSE,J208,0)</f>
        <v>0</v>
      </c>
    </row>
    <row r="209" ht="12.75">
      <c r="A209" s="10"/>
      <c r="B209" s="57" t="s">
        <v>56</v>
      </c>
      <c r="C209" s="1"/>
      <c r="D209" s="1"/>
      <c r="E209" s="58" t="s">
        <v>258</v>
      </c>
      <c r="F209" s="1"/>
      <c r="G209" s="1"/>
      <c r="H209" s="48"/>
      <c r="I209" s="1"/>
      <c r="J209" s="48"/>
      <c r="K209" s="1"/>
      <c r="L209" s="1"/>
      <c r="M209" s="13"/>
      <c r="N209" s="2"/>
      <c r="O209" s="2"/>
      <c r="P209" s="2"/>
      <c r="Q209" s="2"/>
    </row>
    <row r="210" ht="12.75">
      <c r="A210" s="10"/>
      <c r="B210" s="57" t="s">
        <v>58</v>
      </c>
      <c r="C210" s="1"/>
      <c r="D210" s="1"/>
      <c r="E210" s="58" t="s">
        <v>259</v>
      </c>
      <c r="F210" s="1"/>
      <c r="G210" s="1"/>
      <c r="H210" s="48"/>
      <c r="I210" s="1"/>
      <c r="J210" s="48"/>
      <c r="K210" s="1"/>
      <c r="L210" s="1"/>
      <c r="M210" s="13"/>
      <c r="N210" s="2"/>
      <c r="O210" s="2"/>
      <c r="P210" s="2"/>
      <c r="Q210" s="2"/>
    </row>
    <row r="211" ht="12.75">
      <c r="A211" s="10"/>
      <c r="B211" s="57" t="s">
        <v>60</v>
      </c>
      <c r="C211" s="1"/>
      <c r="D211" s="1"/>
      <c r="E211" s="58" t="s">
        <v>255</v>
      </c>
      <c r="F211" s="1"/>
      <c r="G211" s="1"/>
      <c r="H211" s="48"/>
      <c r="I211" s="1"/>
      <c r="J211" s="48"/>
      <c r="K211" s="1"/>
      <c r="L211" s="1"/>
      <c r="M211" s="13"/>
      <c r="N211" s="2"/>
      <c r="O211" s="2"/>
      <c r="P211" s="2"/>
      <c r="Q211" s="2"/>
    </row>
    <row r="212" thickBot="1" ht="12.75">
      <c r="A212" s="10"/>
      <c r="B212" s="59" t="s">
        <v>62</v>
      </c>
      <c r="C212" s="30"/>
      <c r="D212" s="30"/>
      <c r="E212" s="60" t="s">
        <v>63</v>
      </c>
      <c r="F212" s="30"/>
      <c r="G212" s="30"/>
      <c r="H212" s="61"/>
      <c r="I212" s="30"/>
      <c r="J212" s="61"/>
      <c r="K212" s="30"/>
      <c r="L212" s="30"/>
      <c r="M212" s="13"/>
      <c r="N212" s="2"/>
      <c r="O212" s="2"/>
      <c r="P212" s="2"/>
      <c r="Q212" s="2"/>
    </row>
    <row r="213" thickTop="1" ht="12.75">
      <c r="A213" s="10"/>
      <c r="B213" s="49">
        <v>34</v>
      </c>
      <c r="C213" s="50" t="s">
        <v>260</v>
      </c>
      <c r="D213" s="50" t="s">
        <v>7</v>
      </c>
      <c r="E213" s="50" t="s">
        <v>261</v>
      </c>
      <c r="F213" s="50" t="s">
        <v>7</v>
      </c>
      <c r="G213" s="51" t="s">
        <v>182</v>
      </c>
      <c r="H213" s="62">
        <v>218</v>
      </c>
      <c r="I213" s="63">
        <v>0</v>
      </c>
      <c r="J213" s="64">
        <f>ROUND(H213*I213,2)</f>
        <v>0</v>
      </c>
      <c r="K213" s="65">
        <v>0.20999999999999999</v>
      </c>
      <c r="L213" s="66">
        <f>ROUND(J213*1.21,2)</f>
        <v>0</v>
      </c>
      <c r="M213" s="13"/>
      <c r="N213" s="2"/>
      <c r="O213" s="2"/>
      <c r="P213" s="2"/>
      <c r="Q213" s="41">
        <f>IF(ISNUMBER(K213),IF(H213&gt;0,IF(I213&gt;0,J213,0),0),0)</f>
        <v>0</v>
      </c>
      <c r="R213" s="9">
        <f>IF(ISNUMBER(K213)=FALSE,J213,0)</f>
        <v>0</v>
      </c>
    </row>
    <row r="214" ht="12.75">
      <c r="A214" s="10"/>
      <c r="B214" s="57" t="s">
        <v>56</v>
      </c>
      <c r="C214" s="1"/>
      <c r="D214" s="1"/>
      <c r="E214" s="58" t="s">
        <v>262</v>
      </c>
      <c r="F214" s="1"/>
      <c r="G214" s="1"/>
      <c r="H214" s="48"/>
      <c r="I214" s="1"/>
      <c r="J214" s="48"/>
      <c r="K214" s="1"/>
      <c r="L214" s="1"/>
      <c r="M214" s="13"/>
      <c r="N214" s="2"/>
      <c r="O214" s="2"/>
      <c r="P214" s="2"/>
      <c r="Q214" s="2"/>
    </row>
    <row r="215" ht="12.75">
      <c r="A215" s="10"/>
      <c r="B215" s="57" t="s">
        <v>58</v>
      </c>
      <c r="C215" s="1"/>
      <c r="D215" s="1"/>
      <c r="E215" s="58" t="s">
        <v>263</v>
      </c>
      <c r="F215" s="1"/>
      <c r="G215" s="1"/>
      <c r="H215" s="48"/>
      <c r="I215" s="1"/>
      <c r="J215" s="48"/>
      <c r="K215" s="1"/>
      <c r="L215" s="1"/>
      <c r="M215" s="13"/>
      <c r="N215" s="2"/>
      <c r="O215" s="2"/>
      <c r="P215" s="2"/>
      <c r="Q215" s="2"/>
    </row>
    <row r="216" ht="12.75">
      <c r="A216" s="10"/>
      <c r="B216" s="57" t="s">
        <v>60</v>
      </c>
      <c r="C216" s="1"/>
      <c r="D216" s="1"/>
      <c r="E216" s="58" t="s">
        <v>264</v>
      </c>
      <c r="F216" s="1"/>
      <c r="G216" s="1"/>
      <c r="H216" s="48"/>
      <c r="I216" s="1"/>
      <c r="J216" s="48"/>
      <c r="K216" s="1"/>
      <c r="L216" s="1"/>
      <c r="M216" s="13"/>
      <c r="N216" s="2"/>
      <c r="O216" s="2"/>
      <c r="P216" s="2"/>
      <c r="Q216" s="2"/>
    </row>
    <row r="217" thickBot="1" ht="12.75">
      <c r="A217" s="10"/>
      <c r="B217" s="59" t="s">
        <v>62</v>
      </c>
      <c r="C217" s="30"/>
      <c r="D217" s="30"/>
      <c r="E217" s="60" t="s">
        <v>63</v>
      </c>
      <c r="F217" s="30"/>
      <c r="G217" s="30"/>
      <c r="H217" s="61"/>
      <c r="I217" s="30"/>
      <c r="J217" s="61"/>
      <c r="K217" s="30"/>
      <c r="L217" s="30"/>
      <c r="M217" s="13"/>
      <c r="N217" s="2"/>
      <c r="O217" s="2"/>
      <c r="P217" s="2"/>
      <c r="Q217" s="2"/>
    </row>
    <row r="218" thickTop="1" ht="12.75">
      <c r="A218" s="10"/>
      <c r="B218" s="49">
        <v>35</v>
      </c>
      <c r="C218" s="50" t="s">
        <v>265</v>
      </c>
      <c r="D218" s="50" t="s">
        <v>7</v>
      </c>
      <c r="E218" s="50" t="s">
        <v>266</v>
      </c>
      <c r="F218" s="50" t="s">
        <v>7</v>
      </c>
      <c r="G218" s="51" t="s">
        <v>182</v>
      </c>
      <c r="H218" s="62">
        <v>179</v>
      </c>
      <c r="I218" s="63">
        <v>0</v>
      </c>
      <c r="J218" s="64">
        <f>ROUND(H218*I218,2)</f>
        <v>0</v>
      </c>
      <c r="K218" s="65">
        <v>0.20999999999999999</v>
      </c>
      <c r="L218" s="66">
        <f>ROUND(J218*1.21,2)</f>
        <v>0</v>
      </c>
      <c r="M218" s="13"/>
      <c r="N218" s="2"/>
      <c r="O218" s="2"/>
      <c r="P218" s="2"/>
      <c r="Q218" s="41">
        <f>IF(ISNUMBER(K218),IF(H218&gt;0,IF(I218&gt;0,J218,0),0),0)</f>
        <v>0</v>
      </c>
      <c r="R218" s="9">
        <f>IF(ISNUMBER(K218)=FALSE,J218,0)</f>
        <v>0</v>
      </c>
    </row>
    <row r="219" ht="12.75">
      <c r="A219" s="10"/>
      <c r="B219" s="57" t="s">
        <v>56</v>
      </c>
      <c r="C219" s="1"/>
      <c r="D219" s="1"/>
      <c r="E219" s="58" t="s">
        <v>267</v>
      </c>
      <c r="F219" s="1"/>
      <c r="G219" s="1"/>
      <c r="H219" s="48"/>
      <c r="I219" s="1"/>
      <c r="J219" s="48"/>
      <c r="K219" s="1"/>
      <c r="L219" s="1"/>
      <c r="M219" s="13"/>
      <c r="N219" s="2"/>
      <c r="O219" s="2"/>
      <c r="P219" s="2"/>
      <c r="Q219" s="2"/>
    </row>
    <row r="220" ht="12.75">
      <c r="A220" s="10"/>
      <c r="B220" s="57" t="s">
        <v>58</v>
      </c>
      <c r="C220" s="1"/>
      <c r="D220" s="1"/>
      <c r="E220" s="58" t="s">
        <v>268</v>
      </c>
      <c r="F220" s="1"/>
      <c r="G220" s="1"/>
      <c r="H220" s="48"/>
      <c r="I220" s="1"/>
      <c r="J220" s="48"/>
      <c r="K220" s="1"/>
      <c r="L220" s="1"/>
      <c r="M220" s="13"/>
      <c r="N220" s="2"/>
      <c r="O220" s="2"/>
      <c r="P220" s="2"/>
      <c r="Q220" s="2"/>
    </row>
    <row r="221" ht="12.75">
      <c r="A221" s="10"/>
      <c r="B221" s="57" t="s">
        <v>60</v>
      </c>
      <c r="C221" s="1"/>
      <c r="D221" s="1"/>
      <c r="E221" s="58" t="s">
        <v>264</v>
      </c>
      <c r="F221" s="1"/>
      <c r="G221" s="1"/>
      <c r="H221" s="48"/>
      <c r="I221" s="1"/>
      <c r="J221" s="48"/>
      <c r="K221" s="1"/>
      <c r="L221" s="1"/>
      <c r="M221" s="13"/>
      <c r="N221" s="2"/>
      <c r="O221" s="2"/>
      <c r="P221" s="2"/>
      <c r="Q221" s="2"/>
    </row>
    <row r="222" thickBot="1" ht="12.75">
      <c r="A222" s="10"/>
      <c r="B222" s="59" t="s">
        <v>62</v>
      </c>
      <c r="C222" s="30"/>
      <c r="D222" s="30"/>
      <c r="E222" s="60" t="s">
        <v>63</v>
      </c>
      <c r="F222" s="30"/>
      <c r="G222" s="30"/>
      <c r="H222" s="61"/>
      <c r="I222" s="30"/>
      <c r="J222" s="61"/>
      <c r="K222" s="30"/>
      <c r="L222" s="30"/>
      <c r="M222" s="13"/>
      <c r="N222" s="2"/>
      <c r="O222" s="2"/>
      <c r="P222" s="2"/>
      <c r="Q222" s="2"/>
    </row>
    <row r="223" thickTop="1" ht="12.75">
      <c r="A223" s="10"/>
      <c r="B223" s="49">
        <v>36</v>
      </c>
      <c r="C223" s="50" t="s">
        <v>269</v>
      </c>
      <c r="D223" s="50" t="s">
        <v>7</v>
      </c>
      <c r="E223" s="50" t="s">
        <v>270</v>
      </c>
      <c r="F223" s="50" t="s">
        <v>7</v>
      </c>
      <c r="G223" s="51" t="s">
        <v>182</v>
      </c>
      <c r="H223" s="62">
        <v>81.5</v>
      </c>
      <c r="I223" s="63">
        <v>0</v>
      </c>
      <c r="J223" s="64">
        <f>ROUND(H223*I223,2)</f>
        <v>0</v>
      </c>
      <c r="K223" s="65">
        <v>0.20999999999999999</v>
      </c>
      <c r="L223" s="66">
        <f>ROUND(J223*1.21,2)</f>
        <v>0</v>
      </c>
      <c r="M223" s="13"/>
      <c r="N223" s="2"/>
      <c r="O223" s="2"/>
      <c r="P223" s="2"/>
      <c r="Q223" s="41">
        <f>IF(ISNUMBER(K223),IF(H223&gt;0,IF(I223&gt;0,J223,0),0),0)</f>
        <v>0</v>
      </c>
      <c r="R223" s="9">
        <f>IF(ISNUMBER(K223)=FALSE,J223,0)</f>
        <v>0</v>
      </c>
    </row>
    <row r="224" ht="12.75">
      <c r="A224" s="10"/>
      <c r="B224" s="57" t="s">
        <v>56</v>
      </c>
      <c r="C224" s="1"/>
      <c r="D224" s="1"/>
      <c r="E224" s="58" t="s">
        <v>271</v>
      </c>
      <c r="F224" s="1"/>
      <c r="G224" s="1"/>
      <c r="H224" s="48"/>
      <c r="I224" s="1"/>
      <c r="J224" s="48"/>
      <c r="K224" s="1"/>
      <c r="L224" s="1"/>
      <c r="M224" s="13"/>
      <c r="N224" s="2"/>
      <c r="O224" s="2"/>
      <c r="P224" s="2"/>
      <c r="Q224" s="2"/>
    </row>
    <row r="225" ht="12.75">
      <c r="A225" s="10"/>
      <c r="B225" s="57" t="s">
        <v>58</v>
      </c>
      <c r="C225" s="1"/>
      <c r="D225" s="1"/>
      <c r="E225" s="58" t="s">
        <v>272</v>
      </c>
      <c r="F225" s="1"/>
      <c r="G225" s="1"/>
      <c r="H225" s="48"/>
      <c r="I225" s="1"/>
      <c r="J225" s="48"/>
      <c r="K225" s="1"/>
      <c r="L225" s="1"/>
      <c r="M225" s="13"/>
      <c r="N225" s="2"/>
      <c r="O225" s="2"/>
      <c r="P225" s="2"/>
      <c r="Q225" s="2"/>
    </row>
    <row r="226" ht="12.75">
      <c r="A226" s="10"/>
      <c r="B226" s="57" t="s">
        <v>60</v>
      </c>
      <c r="C226" s="1"/>
      <c r="D226" s="1"/>
      <c r="E226" s="58" t="s">
        <v>264</v>
      </c>
      <c r="F226" s="1"/>
      <c r="G226" s="1"/>
      <c r="H226" s="48"/>
      <c r="I226" s="1"/>
      <c r="J226" s="48"/>
      <c r="K226" s="1"/>
      <c r="L226" s="1"/>
      <c r="M226" s="13"/>
      <c r="N226" s="2"/>
      <c r="O226" s="2"/>
      <c r="P226" s="2"/>
      <c r="Q226" s="2"/>
    </row>
    <row r="227" thickBot="1" ht="12.75">
      <c r="A227" s="10"/>
      <c r="B227" s="59" t="s">
        <v>62</v>
      </c>
      <c r="C227" s="30"/>
      <c r="D227" s="30"/>
      <c r="E227" s="60" t="s">
        <v>63</v>
      </c>
      <c r="F227" s="30"/>
      <c r="G227" s="30"/>
      <c r="H227" s="61"/>
      <c r="I227" s="30"/>
      <c r="J227" s="61"/>
      <c r="K227" s="30"/>
      <c r="L227" s="30"/>
      <c r="M227" s="13"/>
      <c r="N227" s="2"/>
      <c r="O227" s="2"/>
      <c r="P227" s="2"/>
      <c r="Q227" s="2"/>
    </row>
    <row r="228" thickTop="1" thickBot="1" ht="25" customHeight="1">
      <c r="A228" s="10"/>
      <c r="B228" s="1"/>
      <c r="C228" s="67">
        <v>5</v>
      </c>
      <c r="D228" s="1"/>
      <c r="E228" s="67" t="s">
        <v>97</v>
      </c>
      <c r="F228" s="1"/>
      <c r="G228" s="68" t="s">
        <v>86</v>
      </c>
      <c r="H228" s="69">
        <f>J193+J198+J203+J208+J213+J218+J223</f>
        <v>0</v>
      </c>
      <c r="I228" s="68" t="s">
        <v>87</v>
      </c>
      <c r="J228" s="70">
        <f>(L228-H228)</f>
        <v>0</v>
      </c>
      <c r="K228" s="68" t="s">
        <v>88</v>
      </c>
      <c r="L228" s="71">
        <f>ROUND((J193+J198+J203+J208+J213+J218+J223)*1.21,2)</f>
        <v>0</v>
      </c>
      <c r="M228" s="13"/>
      <c r="N228" s="2"/>
      <c r="O228" s="2"/>
      <c r="P228" s="2"/>
      <c r="Q228" s="41">
        <f>0+Q193+Q198+Q203+Q208+Q213+Q218+Q223</f>
        <v>0</v>
      </c>
      <c r="R228" s="9">
        <f>0+R193+R198+R203+R208+R213+R218+R223</f>
        <v>0</v>
      </c>
      <c r="S228" s="72">
        <f>Q228*(1+J228)+R228</f>
        <v>0</v>
      </c>
    </row>
    <row r="229" thickTop="1" thickBot="1" ht="25" customHeight="1">
      <c r="A229" s="10"/>
      <c r="B229" s="73"/>
      <c r="C229" s="73"/>
      <c r="D229" s="73"/>
      <c r="E229" s="73"/>
      <c r="F229" s="73"/>
      <c r="G229" s="74" t="s">
        <v>89</v>
      </c>
      <c r="H229" s="75">
        <f>0+J193+J198+J203+J208+J213+J218+J223</f>
        <v>0</v>
      </c>
      <c r="I229" s="74" t="s">
        <v>90</v>
      </c>
      <c r="J229" s="76">
        <f>0+J228</f>
        <v>0</v>
      </c>
      <c r="K229" s="74" t="s">
        <v>91</v>
      </c>
      <c r="L229" s="77">
        <f>0+L228</f>
        <v>0</v>
      </c>
      <c r="M229" s="13"/>
      <c r="N229" s="2"/>
      <c r="O229" s="2"/>
      <c r="P229" s="2"/>
      <c r="Q229" s="2"/>
    </row>
    <row r="230" ht="40" customHeight="1">
      <c r="A230" s="10"/>
      <c r="B230" s="82" t="s">
        <v>273</v>
      </c>
      <c r="C230" s="1"/>
      <c r="D230" s="1"/>
      <c r="E230" s="1"/>
      <c r="F230" s="1"/>
      <c r="G230" s="1"/>
      <c r="H230" s="48"/>
      <c r="I230" s="1"/>
      <c r="J230" s="48"/>
      <c r="K230" s="1"/>
      <c r="L230" s="1"/>
      <c r="M230" s="13"/>
      <c r="N230" s="2"/>
      <c r="O230" s="2"/>
      <c r="P230" s="2"/>
      <c r="Q230" s="2"/>
    </row>
    <row r="231" ht="12.75">
      <c r="A231" s="10"/>
      <c r="B231" s="49">
        <v>37</v>
      </c>
      <c r="C231" s="50" t="s">
        <v>274</v>
      </c>
      <c r="D231" s="50" t="s">
        <v>7</v>
      </c>
      <c r="E231" s="50" t="s">
        <v>275</v>
      </c>
      <c r="F231" s="50" t="s">
        <v>7</v>
      </c>
      <c r="G231" s="51" t="s">
        <v>83</v>
      </c>
      <c r="H231" s="52">
        <v>1</v>
      </c>
      <c r="I231" s="53">
        <v>0</v>
      </c>
      <c r="J231" s="54">
        <f>ROUND(H231*I231,2)</f>
        <v>0</v>
      </c>
      <c r="K231" s="55">
        <v>0.20999999999999999</v>
      </c>
      <c r="L231" s="56">
        <f>ROUND(J231*1.21,2)</f>
        <v>0</v>
      </c>
      <c r="M231" s="13"/>
      <c r="N231" s="2"/>
      <c r="O231" s="2"/>
      <c r="P231" s="2"/>
      <c r="Q231" s="41">
        <f>IF(ISNUMBER(K231),IF(H231&gt;0,IF(I231&gt;0,J231,0),0),0)</f>
        <v>0</v>
      </c>
      <c r="R231" s="9">
        <f>IF(ISNUMBER(K231)=FALSE,J231,0)</f>
        <v>0</v>
      </c>
    </row>
    <row r="232" ht="12.75">
      <c r="A232" s="10"/>
      <c r="B232" s="57" t="s">
        <v>56</v>
      </c>
      <c r="C232" s="1"/>
      <c r="D232" s="1"/>
      <c r="E232" s="58" t="s">
        <v>276</v>
      </c>
      <c r="F232" s="1"/>
      <c r="G232" s="1"/>
      <c r="H232" s="48"/>
      <c r="I232" s="1"/>
      <c r="J232" s="48"/>
      <c r="K232" s="1"/>
      <c r="L232" s="1"/>
      <c r="M232" s="13"/>
      <c r="N232" s="2"/>
      <c r="O232" s="2"/>
      <c r="P232" s="2"/>
      <c r="Q232" s="2"/>
    </row>
    <row r="233" ht="12.75">
      <c r="A233" s="10"/>
      <c r="B233" s="57" t="s">
        <v>58</v>
      </c>
      <c r="C233" s="1"/>
      <c r="D233" s="1"/>
      <c r="E233" s="58" t="s">
        <v>277</v>
      </c>
      <c r="F233" s="1"/>
      <c r="G233" s="1"/>
      <c r="H233" s="48"/>
      <c r="I233" s="1"/>
      <c r="J233" s="48"/>
      <c r="K233" s="1"/>
      <c r="L233" s="1"/>
      <c r="M233" s="13"/>
      <c r="N233" s="2"/>
      <c r="O233" s="2"/>
      <c r="P233" s="2"/>
      <c r="Q233" s="2"/>
    </row>
    <row r="234" ht="12.75">
      <c r="A234" s="10"/>
      <c r="B234" s="57" t="s">
        <v>60</v>
      </c>
      <c r="C234" s="1"/>
      <c r="D234" s="1"/>
      <c r="E234" s="58" t="s">
        <v>278</v>
      </c>
      <c r="F234" s="1"/>
      <c r="G234" s="1"/>
      <c r="H234" s="48"/>
      <c r="I234" s="1"/>
      <c r="J234" s="48"/>
      <c r="K234" s="1"/>
      <c r="L234" s="1"/>
      <c r="M234" s="13"/>
      <c r="N234" s="2"/>
      <c r="O234" s="2"/>
      <c r="P234" s="2"/>
      <c r="Q234" s="2"/>
    </row>
    <row r="235" thickBot="1" ht="12.75">
      <c r="A235" s="10"/>
      <c r="B235" s="59" t="s">
        <v>62</v>
      </c>
      <c r="C235" s="30"/>
      <c r="D235" s="30"/>
      <c r="E235" s="60" t="s">
        <v>63</v>
      </c>
      <c r="F235" s="30"/>
      <c r="G235" s="30"/>
      <c r="H235" s="61"/>
      <c r="I235" s="30"/>
      <c r="J235" s="61"/>
      <c r="K235" s="30"/>
      <c r="L235" s="30"/>
      <c r="M235" s="13"/>
      <c r="N235" s="2"/>
      <c r="O235" s="2"/>
      <c r="P235" s="2"/>
      <c r="Q235" s="2"/>
    </row>
    <row r="236" thickTop="1" ht="12.75">
      <c r="A236" s="10"/>
      <c r="B236" s="49">
        <v>38</v>
      </c>
      <c r="C236" s="50" t="s">
        <v>279</v>
      </c>
      <c r="D236" s="50" t="s">
        <v>7</v>
      </c>
      <c r="E236" s="50" t="s">
        <v>280</v>
      </c>
      <c r="F236" s="50" t="s">
        <v>7</v>
      </c>
      <c r="G236" s="51" t="s">
        <v>83</v>
      </c>
      <c r="H236" s="62">
        <v>3</v>
      </c>
      <c r="I236" s="63">
        <v>0</v>
      </c>
      <c r="J236" s="64">
        <f>ROUND(H236*I236,2)</f>
        <v>0</v>
      </c>
      <c r="K236" s="65">
        <v>0.20999999999999999</v>
      </c>
      <c r="L236" s="66">
        <f>ROUND(J236*1.21,2)</f>
        <v>0</v>
      </c>
      <c r="M236" s="13"/>
      <c r="N236" s="2"/>
      <c r="O236" s="2"/>
      <c r="P236" s="2"/>
      <c r="Q236" s="41">
        <f>IF(ISNUMBER(K236),IF(H236&gt;0,IF(I236&gt;0,J236,0),0),0)</f>
        <v>0</v>
      </c>
      <c r="R236" s="9">
        <f>IF(ISNUMBER(K236)=FALSE,J236,0)</f>
        <v>0</v>
      </c>
    </row>
    <row r="237" ht="12.75">
      <c r="A237" s="10"/>
      <c r="B237" s="57" t="s">
        <v>56</v>
      </c>
      <c r="C237" s="1"/>
      <c r="D237" s="1"/>
      <c r="E237" s="58" t="s">
        <v>281</v>
      </c>
      <c r="F237" s="1"/>
      <c r="G237" s="1"/>
      <c r="H237" s="48"/>
      <c r="I237" s="1"/>
      <c r="J237" s="48"/>
      <c r="K237" s="1"/>
      <c r="L237" s="1"/>
      <c r="M237" s="13"/>
      <c r="N237" s="2"/>
      <c r="O237" s="2"/>
      <c r="P237" s="2"/>
      <c r="Q237" s="2"/>
    </row>
    <row r="238" ht="12.75">
      <c r="A238" s="10"/>
      <c r="B238" s="57" t="s">
        <v>58</v>
      </c>
      <c r="C238" s="1"/>
      <c r="D238" s="1"/>
      <c r="E238" s="58" t="s">
        <v>282</v>
      </c>
      <c r="F238" s="1"/>
      <c r="G238" s="1"/>
      <c r="H238" s="48"/>
      <c r="I238" s="1"/>
      <c r="J238" s="48"/>
      <c r="K238" s="1"/>
      <c r="L238" s="1"/>
      <c r="M238" s="13"/>
      <c r="N238" s="2"/>
      <c r="O238" s="2"/>
      <c r="P238" s="2"/>
      <c r="Q238" s="2"/>
    </row>
    <row r="239" ht="12.75">
      <c r="A239" s="10"/>
      <c r="B239" s="57" t="s">
        <v>60</v>
      </c>
      <c r="C239" s="1"/>
      <c r="D239" s="1"/>
      <c r="E239" s="58" t="s">
        <v>283</v>
      </c>
      <c r="F239" s="1"/>
      <c r="G239" s="1"/>
      <c r="H239" s="48"/>
      <c r="I239" s="1"/>
      <c r="J239" s="48"/>
      <c r="K239" s="1"/>
      <c r="L239" s="1"/>
      <c r="M239" s="13"/>
      <c r="N239" s="2"/>
      <c r="O239" s="2"/>
      <c r="P239" s="2"/>
      <c r="Q239" s="2"/>
    </row>
    <row r="240" thickBot="1" ht="12.75">
      <c r="A240" s="10"/>
      <c r="B240" s="59" t="s">
        <v>62</v>
      </c>
      <c r="C240" s="30"/>
      <c r="D240" s="30"/>
      <c r="E240" s="60" t="s">
        <v>63</v>
      </c>
      <c r="F240" s="30"/>
      <c r="G240" s="30"/>
      <c r="H240" s="61"/>
      <c r="I240" s="30"/>
      <c r="J240" s="61"/>
      <c r="K240" s="30"/>
      <c r="L240" s="30"/>
      <c r="M240" s="13"/>
      <c r="N240" s="2"/>
      <c r="O240" s="2"/>
      <c r="P240" s="2"/>
      <c r="Q240" s="2"/>
    </row>
    <row r="241" thickTop="1" thickBot="1" ht="25" customHeight="1">
      <c r="A241" s="10"/>
      <c r="B241" s="1"/>
      <c r="C241" s="67">
        <v>8</v>
      </c>
      <c r="D241" s="1"/>
      <c r="E241" s="67" t="s">
        <v>98</v>
      </c>
      <c r="F241" s="1"/>
      <c r="G241" s="68" t="s">
        <v>86</v>
      </c>
      <c r="H241" s="69">
        <f>J231+J236</f>
        <v>0</v>
      </c>
      <c r="I241" s="68" t="s">
        <v>87</v>
      </c>
      <c r="J241" s="70">
        <f>(L241-H241)</f>
        <v>0</v>
      </c>
      <c r="K241" s="68" t="s">
        <v>88</v>
      </c>
      <c r="L241" s="71">
        <f>ROUND((J231+J236)*1.21,2)</f>
        <v>0</v>
      </c>
      <c r="M241" s="13"/>
      <c r="N241" s="2"/>
      <c r="O241" s="2"/>
      <c r="P241" s="2"/>
      <c r="Q241" s="41">
        <f>0+Q231+Q236</f>
        <v>0</v>
      </c>
      <c r="R241" s="9">
        <f>0+R231+R236</f>
        <v>0</v>
      </c>
      <c r="S241" s="72">
        <f>Q241*(1+J241)+R241</f>
        <v>0</v>
      </c>
    </row>
    <row r="242" thickTop="1" thickBot="1" ht="25" customHeight="1">
      <c r="A242" s="10"/>
      <c r="B242" s="73"/>
      <c r="C242" s="73"/>
      <c r="D242" s="73"/>
      <c r="E242" s="73"/>
      <c r="F242" s="73"/>
      <c r="G242" s="74" t="s">
        <v>89</v>
      </c>
      <c r="H242" s="75">
        <f>0+J231+J236</f>
        <v>0</v>
      </c>
      <c r="I242" s="74" t="s">
        <v>90</v>
      </c>
      <c r="J242" s="76">
        <f>0+J241</f>
        <v>0</v>
      </c>
      <c r="K242" s="74" t="s">
        <v>91</v>
      </c>
      <c r="L242" s="77">
        <f>0+L241</f>
        <v>0</v>
      </c>
      <c r="M242" s="13"/>
      <c r="N242" s="2"/>
      <c r="O242" s="2"/>
      <c r="P242" s="2"/>
      <c r="Q242" s="2"/>
    </row>
    <row r="243" ht="40" customHeight="1">
      <c r="A243" s="10"/>
      <c r="B243" s="82" t="s">
        <v>284</v>
      </c>
      <c r="C243" s="1"/>
      <c r="D243" s="1"/>
      <c r="E243" s="1"/>
      <c r="F243" s="1"/>
      <c r="G243" s="1"/>
      <c r="H243" s="48"/>
      <c r="I243" s="1"/>
      <c r="J243" s="48"/>
      <c r="K243" s="1"/>
      <c r="L243" s="1"/>
      <c r="M243" s="13"/>
      <c r="N243" s="2"/>
      <c r="O243" s="2"/>
      <c r="P243" s="2"/>
      <c r="Q243" s="2"/>
    </row>
    <row r="244" ht="12.75">
      <c r="A244" s="10"/>
      <c r="B244" s="49">
        <v>39</v>
      </c>
      <c r="C244" s="50" t="s">
        <v>285</v>
      </c>
      <c r="D244" s="50" t="s">
        <v>7</v>
      </c>
      <c r="E244" s="50" t="s">
        <v>286</v>
      </c>
      <c r="F244" s="50" t="s">
        <v>7</v>
      </c>
      <c r="G244" s="51" t="s">
        <v>204</v>
      </c>
      <c r="H244" s="52">
        <v>44</v>
      </c>
      <c r="I244" s="53">
        <v>0</v>
      </c>
      <c r="J244" s="54">
        <f>ROUND(H244*I244,2)</f>
        <v>0</v>
      </c>
      <c r="K244" s="55">
        <v>0.20999999999999999</v>
      </c>
      <c r="L244" s="56">
        <f>ROUND(J244*1.21,2)</f>
        <v>0</v>
      </c>
      <c r="M244" s="13"/>
      <c r="N244" s="2"/>
      <c r="O244" s="2"/>
      <c r="P244" s="2"/>
      <c r="Q244" s="41">
        <f>IF(ISNUMBER(K244),IF(H244&gt;0,IF(I244&gt;0,J244,0),0),0)</f>
        <v>0</v>
      </c>
      <c r="R244" s="9">
        <f>IF(ISNUMBER(K244)=FALSE,J244,0)</f>
        <v>0</v>
      </c>
    </row>
    <row r="245" ht="12.75">
      <c r="A245" s="10"/>
      <c r="B245" s="57" t="s">
        <v>56</v>
      </c>
      <c r="C245" s="1"/>
      <c r="D245" s="1"/>
      <c r="E245" s="58" t="s">
        <v>287</v>
      </c>
      <c r="F245" s="1"/>
      <c r="G245" s="1"/>
      <c r="H245" s="48"/>
      <c r="I245" s="1"/>
      <c r="J245" s="48"/>
      <c r="K245" s="1"/>
      <c r="L245" s="1"/>
      <c r="M245" s="13"/>
      <c r="N245" s="2"/>
      <c r="O245" s="2"/>
      <c r="P245" s="2"/>
      <c r="Q245" s="2"/>
    </row>
    <row r="246" ht="12.75">
      <c r="A246" s="10"/>
      <c r="B246" s="57" t="s">
        <v>58</v>
      </c>
      <c r="C246" s="1"/>
      <c r="D246" s="1"/>
      <c r="E246" s="58" t="s">
        <v>288</v>
      </c>
      <c r="F246" s="1"/>
      <c r="G246" s="1"/>
      <c r="H246" s="48"/>
      <c r="I246" s="1"/>
      <c r="J246" s="48"/>
      <c r="K246" s="1"/>
      <c r="L246" s="1"/>
      <c r="M246" s="13"/>
      <c r="N246" s="2"/>
      <c r="O246" s="2"/>
      <c r="P246" s="2"/>
      <c r="Q246" s="2"/>
    </row>
    <row r="247" ht="12.75">
      <c r="A247" s="10"/>
      <c r="B247" s="57" t="s">
        <v>60</v>
      </c>
      <c r="C247" s="1"/>
      <c r="D247" s="1"/>
      <c r="E247" s="58" t="s">
        <v>289</v>
      </c>
      <c r="F247" s="1"/>
      <c r="G247" s="1"/>
      <c r="H247" s="48"/>
      <c r="I247" s="1"/>
      <c r="J247" s="48"/>
      <c r="K247" s="1"/>
      <c r="L247" s="1"/>
      <c r="M247" s="13"/>
      <c r="N247" s="2"/>
      <c r="O247" s="2"/>
      <c r="P247" s="2"/>
      <c r="Q247" s="2"/>
    </row>
    <row r="248" thickBot="1" ht="12.75">
      <c r="A248" s="10"/>
      <c r="B248" s="59" t="s">
        <v>62</v>
      </c>
      <c r="C248" s="30"/>
      <c r="D248" s="30"/>
      <c r="E248" s="60" t="s">
        <v>63</v>
      </c>
      <c r="F248" s="30"/>
      <c r="G248" s="30"/>
      <c r="H248" s="61"/>
      <c r="I248" s="30"/>
      <c r="J248" s="61"/>
      <c r="K248" s="30"/>
      <c r="L248" s="30"/>
      <c r="M248" s="13"/>
      <c r="N248" s="2"/>
      <c r="O248" s="2"/>
      <c r="P248" s="2"/>
      <c r="Q248" s="2"/>
    </row>
    <row r="249" thickTop="1" ht="12.75">
      <c r="A249" s="10"/>
      <c r="B249" s="49">
        <v>40</v>
      </c>
      <c r="C249" s="50" t="s">
        <v>290</v>
      </c>
      <c r="D249" s="50" t="s">
        <v>7</v>
      </c>
      <c r="E249" s="50" t="s">
        <v>291</v>
      </c>
      <c r="F249" s="50" t="s">
        <v>7</v>
      </c>
      <c r="G249" s="51" t="s">
        <v>204</v>
      </c>
      <c r="H249" s="62">
        <v>44</v>
      </c>
      <c r="I249" s="63">
        <v>0</v>
      </c>
      <c r="J249" s="64">
        <f>ROUND(H249*I249,2)</f>
        <v>0</v>
      </c>
      <c r="K249" s="65">
        <v>0.20999999999999999</v>
      </c>
      <c r="L249" s="66">
        <f>ROUND(J249*1.21,2)</f>
        <v>0</v>
      </c>
      <c r="M249" s="13"/>
      <c r="N249" s="2"/>
      <c r="O249" s="2"/>
      <c r="P249" s="2"/>
      <c r="Q249" s="41">
        <f>IF(ISNUMBER(K249),IF(H249&gt;0,IF(I249&gt;0,J249,0),0),0)</f>
        <v>0</v>
      </c>
      <c r="R249" s="9">
        <f>IF(ISNUMBER(K249)=FALSE,J249,0)</f>
        <v>0</v>
      </c>
    </row>
    <row r="250" ht="12.75">
      <c r="A250" s="10"/>
      <c r="B250" s="57" t="s">
        <v>56</v>
      </c>
      <c r="C250" s="1"/>
      <c r="D250" s="1"/>
      <c r="E250" s="58" t="s">
        <v>292</v>
      </c>
      <c r="F250" s="1"/>
      <c r="G250" s="1"/>
      <c r="H250" s="48"/>
      <c r="I250" s="1"/>
      <c r="J250" s="48"/>
      <c r="K250" s="1"/>
      <c r="L250" s="1"/>
      <c r="M250" s="13"/>
      <c r="N250" s="2"/>
      <c r="O250" s="2"/>
      <c r="P250" s="2"/>
      <c r="Q250" s="2"/>
    </row>
    <row r="251" ht="12.75">
      <c r="A251" s="10"/>
      <c r="B251" s="57" t="s">
        <v>58</v>
      </c>
      <c r="C251" s="1"/>
      <c r="D251" s="1"/>
      <c r="E251" s="58" t="s">
        <v>288</v>
      </c>
      <c r="F251" s="1"/>
      <c r="G251" s="1"/>
      <c r="H251" s="48"/>
      <c r="I251" s="1"/>
      <c r="J251" s="48"/>
      <c r="K251" s="1"/>
      <c r="L251" s="1"/>
      <c r="M251" s="13"/>
      <c r="N251" s="2"/>
      <c r="O251" s="2"/>
      <c r="P251" s="2"/>
      <c r="Q251" s="2"/>
    </row>
    <row r="252" ht="12.75">
      <c r="A252" s="10"/>
      <c r="B252" s="57" t="s">
        <v>60</v>
      </c>
      <c r="C252" s="1"/>
      <c r="D252" s="1"/>
      <c r="E252" s="58" t="s">
        <v>293</v>
      </c>
      <c r="F252" s="1"/>
      <c r="G252" s="1"/>
      <c r="H252" s="48"/>
      <c r="I252" s="1"/>
      <c r="J252" s="48"/>
      <c r="K252" s="1"/>
      <c r="L252" s="1"/>
      <c r="M252" s="13"/>
      <c r="N252" s="2"/>
      <c r="O252" s="2"/>
      <c r="P252" s="2"/>
      <c r="Q252" s="2"/>
    </row>
    <row r="253" thickBot="1" ht="12.75">
      <c r="A253" s="10"/>
      <c r="B253" s="59" t="s">
        <v>62</v>
      </c>
      <c r="C253" s="30"/>
      <c r="D253" s="30"/>
      <c r="E253" s="60" t="s">
        <v>63</v>
      </c>
      <c r="F253" s="30"/>
      <c r="G253" s="30"/>
      <c r="H253" s="61"/>
      <c r="I253" s="30"/>
      <c r="J253" s="61"/>
      <c r="K253" s="30"/>
      <c r="L253" s="30"/>
      <c r="M253" s="13"/>
      <c r="N253" s="2"/>
      <c r="O253" s="2"/>
      <c r="P253" s="2"/>
      <c r="Q253" s="2"/>
    </row>
    <row r="254" thickTop="1" ht="12.75">
      <c r="A254" s="10"/>
      <c r="B254" s="49">
        <v>41</v>
      </c>
      <c r="C254" s="50" t="s">
        <v>294</v>
      </c>
      <c r="D254" s="50" t="s">
        <v>7</v>
      </c>
      <c r="E254" s="50" t="s">
        <v>295</v>
      </c>
      <c r="F254" s="50" t="s">
        <v>7</v>
      </c>
      <c r="G254" s="51" t="s">
        <v>83</v>
      </c>
      <c r="H254" s="62">
        <v>6</v>
      </c>
      <c r="I254" s="63">
        <v>0</v>
      </c>
      <c r="J254" s="64">
        <f>ROUND(H254*I254,2)</f>
        <v>0</v>
      </c>
      <c r="K254" s="65">
        <v>0.20999999999999999</v>
      </c>
      <c r="L254" s="66">
        <f>ROUND(J254*1.21,2)</f>
        <v>0</v>
      </c>
      <c r="M254" s="13"/>
      <c r="N254" s="2"/>
      <c r="O254" s="2"/>
      <c r="P254" s="2"/>
      <c r="Q254" s="41">
        <f>IF(ISNUMBER(K254),IF(H254&gt;0,IF(I254&gt;0,J254,0),0),0)</f>
        <v>0</v>
      </c>
      <c r="R254" s="9">
        <f>IF(ISNUMBER(K254)=FALSE,J254,0)</f>
        <v>0</v>
      </c>
    </row>
    <row r="255" ht="12.75">
      <c r="A255" s="10"/>
      <c r="B255" s="57" t="s">
        <v>56</v>
      </c>
      <c r="C255" s="1"/>
      <c r="D255" s="1"/>
      <c r="E255" s="58" t="s">
        <v>7</v>
      </c>
      <c r="F255" s="1"/>
      <c r="G255" s="1"/>
      <c r="H255" s="48"/>
      <c r="I255" s="1"/>
      <c r="J255" s="48"/>
      <c r="K255" s="1"/>
      <c r="L255" s="1"/>
      <c r="M255" s="13"/>
      <c r="N255" s="2"/>
      <c r="O255" s="2"/>
      <c r="P255" s="2"/>
      <c r="Q255" s="2"/>
    </row>
    <row r="256" ht="12.75">
      <c r="A256" s="10"/>
      <c r="B256" s="57" t="s">
        <v>58</v>
      </c>
      <c r="C256" s="1"/>
      <c r="D256" s="1"/>
      <c r="E256" s="58" t="s">
        <v>296</v>
      </c>
      <c r="F256" s="1"/>
      <c r="G256" s="1"/>
      <c r="H256" s="48"/>
      <c r="I256" s="1"/>
      <c r="J256" s="48"/>
      <c r="K256" s="1"/>
      <c r="L256" s="1"/>
      <c r="M256" s="13"/>
      <c r="N256" s="2"/>
      <c r="O256" s="2"/>
      <c r="P256" s="2"/>
      <c r="Q256" s="2"/>
    </row>
    <row r="257" ht="12.75">
      <c r="A257" s="10"/>
      <c r="B257" s="57" t="s">
        <v>60</v>
      </c>
      <c r="C257" s="1"/>
      <c r="D257" s="1"/>
      <c r="E257" s="58" t="s">
        <v>297</v>
      </c>
      <c r="F257" s="1"/>
      <c r="G257" s="1"/>
      <c r="H257" s="48"/>
      <c r="I257" s="1"/>
      <c r="J257" s="48"/>
      <c r="K257" s="1"/>
      <c r="L257" s="1"/>
      <c r="M257" s="13"/>
      <c r="N257" s="2"/>
      <c r="O257" s="2"/>
      <c r="P257" s="2"/>
      <c r="Q257" s="2"/>
    </row>
    <row r="258" thickBot="1" ht="13.95">
      <c r="A258" s="10"/>
      <c r="B258" s="59" t="s">
        <v>62</v>
      </c>
      <c r="C258" s="30"/>
      <c r="D258" s="30"/>
      <c r="E258" s="60" t="s">
        <v>63</v>
      </c>
      <c r="F258" s="30"/>
      <c r="G258" s="30"/>
      <c r="H258" s="61"/>
      <c r="I258" s="30"/>
      <c r="J258" s="61"/>
      <c r="K258" s="30"/>
      <c r="L258" s="30"/>
      <c r="M258" s="13"/>
      <c r="N258" s="2"/>
      <c r="O258" s="2"/>
      <c r="P258" s="2"/>
      <c r="Q258" s="2"/>
    </row>
    <row r="259" thickTop="1" ht="13.95">
      <c r="A259" s="10"/>
      <c r="B259" s="49">
        <v>42</v>
      </c>
      <c r="C259" s="50" t="s">
        <v>298</v>
      </c>
      <c r="D259" s="50"/>
      <c r="E259" s="50" t="s">
        <v>299</v>
      </c>
      <c r="F259" s="50" t="s">
        <v>7</v>
      </c>
      <c r="G259" s="51" t="s">
        <v>182</v>
      </c>
      <c r="H259" s="62">
        <v>17.5</v>
      </c>
      <c r="I259" s="63">
        <v>0</v>
      </c>
      <c r="J259" s="64">
        <f>ROUND(H259*I259,2)</f>
        <v>0</v>
      </c>
      <c r="K259" s="65">
        <v>0.20999999999999999</v>
      </c>
      <c r="L259" s="66">
        <f>ROUND(J259*1.21,2)</f>
        <v>0</v>
      </c>
      <c r="M259" s="13"/>
      <c r="N259" s="2"/>
      <c r="O259" s="2"/>
      <c r="P259" s="2"/>
      <c r="Q259" s="41">
        <f>IF(ISNUMBER(K259),IF(H259&gt;0,IF(I259&gt;0,J259,0),0),0)</f>
        <v>0</v>
      </c>
      <c r="R259" s="9">
        <f>IF(ISNUMBER(K259)=FALSE,J259,0)</f>
        <v>0</v>
      </c>
    </row>
    <row r="260">
      <c r="A260" s="10"/>
      <c r="B260" s="57" t="s">
        <v>56</v>
      </c>
      <c r="C260" s="1"/>
      <c r="D260" s="1"/>
      <c r="E260" s="58" t="s">
        <v>300</v>
      </c>
      <c r="F260" s="1"/>
      <c r="G260" s="1"/>
      <c r="H260" s="48"/>
      <c r="I260" s="1"/>
      <c r="J260" s="48"/>
      <c r="K260" s="1"/>
      <c r="L260" s="1"/>
      <c r="M260" s="13"/>
      <c r="N260" s="2"/>
      <c r="O260" s="2"/>
      <c r="P260" s="2"/>
      <c r="Q260" s="2"/>
    </row>
    <row r="261">
      <c r="A261" s="10"/>
      <c r="B261" s="57" t="s">
        <v>58</v>
      </c>
      <c r="C261" s="1"/>
      <c r="D261" s="1"/>
      <c r="E261" s="58" t="s">
        <v>301</v>
      </c>
      <c r="F261" s="1"/>
      <c r="G261" s="1"/>
      <c r="H261" s="48"/>
      <c r="I261" s="1"/>
      <c r="J261" s="48"/>
      <c r="K261" s="1"/>
      <c r="L261" s="1"/>
      <c r="M261" s="13"/>
      <c r="N261" s="2"/>
      <c r="O261" s="2"/>
      <c r="P261" s="2"/>
      <c r="Q261" s="2"/>
    </row>
    <row r="262" ht="92.4">
      <c r="A262" s="10"/>
      <c r="B262" s="57" t="s">
        <v>60</v>
      </c>
      <c r="C262" s="1"/>
      <c r="D262" s="1"/>
      <c r="E262" s="58" t="s">
        <v>302</v>
      </c>
      <c r="F262" s="1"/>
      <c r="G262" s="1"/>
      <c r="H262" s="48"/>
      <c r="I262" s="1"/>
      <c r="J262" s="48"/>
      <c r="K262" s="1"/>
      <c r="L262" s="1"/>
      <c r="M262" s="13"/>
      <c r="N262" s="2"/>
      <c r="O262" s="2"/>
      <c r="P262" s="2"/>
      <c r="Q262" s="2"/>
    </row>
    <row r="263" thickBot="1" ht="13.95">
      <c r="A263" s="10"/>
      <c r="B263" s="59" t="s">
        <v>62</v>
      </c>
      <c r="C263" s="30"/>
      <c r="D263" s="30"/>
      <c r="E263" s="60" t="s">
        <v>63</v>
      </c>
      <c r="F263" s="30"/>
      <c r="G263" s="30"/>
      <c r="H263" s="61"/>
      <c r="I263" s="30"/>
      <c r="J263" s="61"/>
      <c r="K263" s="30"/>
      <c r="L263" s="30"/>
      <c r="M263" s="13"/>
      <c r="N263" s="2"/>
      <c r="O263" s="2"/>
      <c r="P263" s="2"/>
      <c r="Q263" s="2"/>
    </row>
    <row r="264" thickTop="1" ht="13.95">
      <c r="A264" s="10"/>
      <c r="B264" s="49">
        <v>43</v>
      </c>
      <c r="C264" s="50" t="s">
        <v>303</v>
      </c>
      <c r="D264" s="50" t="s">
        <v>7</v>
      </c>
      <c r="E264" s="50" t="s">
        <v>304</v>
      </c>
      <c r="F264" s="50" t="s">
        <v>7</v>
      </c>
      <c r="G264" s="51" t="s">
        <v>182</v>
      </c>
      <c r="H264" s="62">
        <v>17.5</v>
      </c>
      <c r="I264" s="63">
        <v>0</v>
      </c>
      <c r="J264" s="64">
        <f>ROUND(H264*I264,2)</f>
        <v>0</v>
      </c>
      <c r="K264" s="65">
        <v>0.20999999999999999</v>
      </c>
      <c r="L264" s="66">
        <f>ROUND(J264*1.21,2)</f>
        <v>0</v>
      </c>
      <c r="M264" s="13"/>
      <c r="N264" s="2"/>
      <c r="O264" s="2"/>
      <c r="P264" s="2"/>
      <c r="Q264" s="41">
        <f>IF(ISNUMBER(K264),IF(H264&gt;0,IF(I264&gt;0,J264,0),0),0)</f>
        <v>0</v>
      </c>
      <c r="R264" s="9">
        <f>IF(ISNUMBER(K264)=FALSE,J264,0)</f>
        <v>0</v>
      </c>
    </row>
    <row r="265">
      <c r="A265" s="10"/>
      <c r="B265" s="57" t="s">
        <v>56</v>
      </c>
      <c r="C265" s="1"/>
      <c r="D265" s="1"/>
      <c r="E265" s="58" t="s">
        <v>300</v>
      </c>
      <c r="F265" s="1"/>
      <c r="G265" s="1"/>
      <c r="H265" s="48"/>
      <c r="I265" s="1"/>
      <c r="J265" s="48"/>
      <c r="K265" s="1"/>
      <c r="L265" s="1"/>
      <c r="M265" s="13"/>
      <c r="N265" s="2"/>
      <c r="O265" s="2"/>
      <c r="P265" s="2"/>
      <c r="Q265" s="2"/>
    </row>
    <row r="266">
      <c r="A266" s="10"/>
      <c r="B266" s="57" t="s">
        <v>58</v>
      </c>
      <c r="C266" s="1"/>
      <c r="D266" s="1"/>
      <c r="E266" s="58" t="s">
        <v>301</v>
      </c>
      <c r="F266" s="1"/>
      <c r="G266" s="1"/>
      <c r="H266" s="48"/>
      <c r="I266" s="1"/>
      <c r="J266" s="48"/>
      <c r="K266" s="1"/>
      <c r="L266" s="1"/>
      <c r="M266" s="13"/>
      <c r="N266" s="2"/>
      <c r="O266" s="2"/>
      <c r="P266" s="2"/>
      <c r="Q266" s="2"/>
    </row>
    <row r="267" ht="92.4">
      <c r="A267" s="10"/>
      <c r="B267" s="57" t="s">
        <v>60</v>
      </c>
      <c r="C267" s="1"/>
      <c r="D267" s="1"/>
      <c r="E267" s="58" t="s">
        <v>302</v>
      </c>
      <c r="F267" s="1"/>
      <c r="G267" s="1"/>
      <c r="H267" s="48"/>
      <c r="I267" s="1"/>
      <c r="J267" s="48"/>
      <c r="K267" s="1"/>
      <c r="L267" s="1"/>
      <c r="M267" s="13"/>
      <c r="N267" s="2"/>
      <c r="O267" s="2"/>
      <c r="P267" s="2"/>
      <c r="Q267" s="2"/>
    </row>
    <row r="268" thickBot="1" ht="13.95">
      <c r="A268" s="10"/>
      <c r="B268" s="59" t="s">
        <v>62</v>
      </c>
      <c r="C268" s="30"/>
      <c r="D268" s="30"/>
      <c r="E268" s="60" t="s">
        <v>63</v>
      </c>
      <c r="F268" s="30"/>
      <c r="G268" s="30"/>
      <c r="H268" s="61"/>
      <c r="I268" s="30"/>
      <c r="J268" s="61"/>
      <c r="K268" s="30"/>
      <c r="L268" s="30"/>
      <c r="M268" s="13"/>
      <c r="N268" s="2"/>
      <c r="O268" s="2"/>
      <c r="P268" s="2"/>
      <c r="Q268" s="2"/>
    </row>
    <row r="269" thickTop="1" ht="13.95">
      <c r="A269" s="10"/>
      <c r="B269" s="49">
        <v>44</v>
      </c>
      <c r="C269" s="50" t="s">
        <v>305</v>
      </c>
      <c r="D269" s="50" t="s">
        <v>7</v>
      </c>
      <c r="E269" s="50" t="s">
        <v>306</v>
      </c>
      <c r="F269" s="50" t="s">
        <v>7</v>
      </c>
      <c r="G269" s="51" t="s">
        <v>204</v>
      </c>
      <c r="H269" s="62">
        <v>3</v>
      </c>
      <c r="I269" s="63">
        <v>0</v>
      </c>
      <c r="J269" s="64">
        <f>ROUND(H269*I269,2)</f>
        <v>0</v>
      </c>
      <c r="K269" s="65">
        <v>0.20999999999999999</v>
      </c>
      <c r="L269" s="66">
        <f>ROUND(J269*1.21,2)</f>
        <v>0</v>
      </c>
      <c r="M269" s="13"/>
      <c r="N269" s="2"/>
      <c r="O269" s="2"/>
      <c r="P269" s="2"/>
      <c r="Q269" s="41">
        <f>IF(ISNUMBER(K269),IF(H269&gt;0,IF(I269&gt;0,J269,0),0),0)</f>
        <v>0</v>
      </c>
      <c r="R269" s="9">
        <f>IF(ISNUMBER(K269)=FALSE,J269,0)</f>
        <v>0</v>
      </c>
    </row>
    <row r="270" ht="26.4">
      <c r="A270" s="10"/>
      <c r="B270" s="57" t="s">
        <v>56</v>
      </c>
      <c r="C270" s="1"/>
      <c r="D270" s="1"/>
      <c r="E270" s="58" t="s">
        <v>307</v>
      </c>
      <c r="F270" s="1"/>
      <c r="G270" s="1"/>
      <c r="H270" s="48"/>
      <c r="I270" s="1"/>
      <c r="J270" s="48"/>
      <c r="K270" s="1"/>
      <c r="L270" s="1"/>
      <c r="M270" s="13"/>
      <c r="N270" s="2"/>
      <c r="O270" s="2"/>
      <c r="P270" s="2"/>
      <c r="Q270" s="2"/>
    </row>
    <row r="271" ht="26.4">
      <c r="A271" s="10"/>
      <c r="B271" s="57" t="s">
        <v>58</v>
      </c>
      <c r="C271" s="1"/>
      <c r="D271" s="1"/>
      <c r="E271" s="58" t="s">
        <v>282</v>
      </c>
      <c r="F271" s="1"/>
      <c r="G271" s="1"/>
      <c r="H271" s="48"/>
      <c r="I271" s="1"/>
      <c r="J271" s="48"/>
      <c r="K271" s="1"/>
      <c r="L271" s="1"/>
      <c r="M271" s="13"/>
      <c r="N271" s="2"/>
      <c r="O271" s="2"/>
      <c r="P271" s="2"/>
      <c r="Q271" s="2"/>
    </row>
    <row r="272" ht="66">
      <c r="A272" s="10"/>
      <c r="B272" s="57" t="s">
        <v>60</v>
      </c>
      <c r="C272" s="1"/>
      <c r="D272" s="1"/>
      <c r="E272" s="58" t="s">
        <v>308</v>
      </c>
      <c r="F272" s="1"/>
      <c r="G272" s="1"/>
      <c r="H272" s="48"/>
      <c r="I272" s="1"/>
      <c r="J272" s="48"/>
      <c r="K272" s="1"/>
      <c r="L272" s="1"/>
      <c r="M272" s="13"/>
      <c r="N272" s="2"/>
      <c r="O272" s="2"/>
      <c r="P272" s="2"/>
      <c r="Q272" s="2"/>
    </row>
    <row r="273" thickBot="1" ht="13.95">
      <c r="A273" s="10"/>
      <c r="B273" s="59" t="s">
        <v>62</v>
      </c>
      <c r="C273" s="30"/>
      <c r="D273" s="30"/>
      <c r="E273" s="60" t="s">
        <v>63</v>
      </c>
      <c r="F273" s="30"/>
      <c r="G273" s="30"/>
      <c r="H273" s="61"/>
      <c r="I273" s="30"/>
      <c r="J273" s="61"/>
      <c r="K273" s="30"/>
      <c r="L273" s="30"/>
      <c r="M273" s="13"/>
      <c r="N273" s="2"/>
      <c r="O273" s="2"/>
      <c r="P273" s="2"/>
      <c r="Q273" s="2"/>
    </row>
    <row r="274" thickTop="1" ht="13.95">
      <c r="A274" s="10"/>
      <c r="B274" s="49">
        <v>45</v>
      </c>
      <c r="C274" s="50" t="s">
        <v>309</v>
      </c>
      <c r="D274" s="50" t="s">
        <v>7</v>
      </c>
      <c r="E274" s="50" t="s">
        <v>310</v>
      </c>
      <c r="F274" s="50" t="s">
        <v>7</v>
      </c>
      <c r="G274" s="51" t="s">
        <v>204</v>
      </c>
      <c r="H274" s="62">
        <v>9</v>
      </c>
      <c r="I274" s="63">
        <v>0</v>
      </c>
      <c r="J274" s="64">
        <f>ROUND(H274*I274,2)</f>
        <v>0</v>
      </c>
      <c r="K274" s="65">
        <v>0.20999999999999999</v>
      </c>
      <c r="L274" s="66">
        <f>ROUND(J274*1.21,2)</f>
        <v>0</v>
      </c>
      <c r="M274" s="13"/>
      <c r="N274" s="2"/>
      <c r="O274" s="2"/>
      <c r="P274" s="2"/>
      <c r="Q274" s="41">
        <f>IF(ISNUMBER(K274),IF(H274&gt;0,IF(I274&gt;0,J274,0),0),0)</f>
        <v>0</v>
      </c>
      <c r="R274" s="9">
        <f>IF(ISNUMBER(K274)=FALSE,J274,0)</f>
        <v>0</v>
      </c>
    </row>
    <row r="275">
      <c r="A275" s="10"/>
      <c r="B275" s="57" t="s">
        <v>56</v>
      </c>
      <c r="C275" s="1"/>
      <c r="D275" s="1"/>
      <c r="E275" s="58" t="s">
        <v>311</v>
      </c>
      <c r="F275" s="1"/>
      <c r="G275" s="1"/>
      <c r="H275" s="48"/>
      <c r="I275" s="1"/>
      <c r="J275" s="48"/>
      <c r="K275" s="1"/>
      <c r="L275" s="1"/>
      <c r="M275" s="13"/>
      <c r="N275" s="2"/>
      <c r="O275" s="2"/>
      <c r="P275" s="2"/>
      <c r="Q275" s="2"/>
    </row>
    <row r="276" ht="26.4">
      <c r="A276" s="10"/>
      <c r="B276" s="57" t="s">
        <v>58</v>
      </c>
      <c r="C276" s="1"/>
      <c r="D276" s="1"/>
      <c r="E276" s="58" t="s">
        <v>312</v>
      </c>
      <c r="F276" s="1"/>
      <c r="G276" s="1"/>
      <c r="H276" s="48"/>
      <c r="I276" s="1"/>
      <c r="J276" s="48"/>
      <c r="K276" s="1"/>
      <c r="L276" s="1"/>
      <c r="M276" s="13"/>
      <c r="N276" s="2"/>
      <c r="O276" s="2"/>
      <c r="P276" s="2"/>
      <c r="Q276" s="2"/>
    </row>
    <row r="277" ht="79.2">
      <c r="A277" s="10"/>
      <c r="B277" s="57" t="s">
        <v>60</v>
      </c>
      <c r="C277" s="1"/>
      <c r="D277" s="1"/>
      <c r="E277" s="58" t="s">
        <v>313</v>
      </c>
      <c r="F277" s="1"/>
      <c r="G277" s="1"/>
      <c r="H277" s="48"/>
      <c r="I277" s="1"/>
      <c r="J277" s="48"/>
      <c r="K277" s="1"/>
      <c r="L277" s="1"/>
      <c r="M277" s="13"/>
      <c r="N277" s="2"/>
      <c r="O277" s="2"/>
      <c r="P277" s="2"/>
      <c r="Q277" s="2"/>
    </row>
    <row r="278" thickBot="1" ht="13.95">
      <c r="A278" s="10"/>
      <c r="B278" s="59" t="s">
        <v>62</v>
      </c>
      <c r="C278" s="30"/>
      <c r="D278" s="30"/>
      <c r="E278" s="60" t="s">
        <v>63</v>
      </c>
      <c r="F278" s="30"/>
      <c r="G278" s="30"/>
      <c r="H278" s="61"/>
      <c r="I278" s="30"/>
      <c r="J278" s="61"/>
      <c r="K278" s="30"/>
      <c r="L278" s="30"/>
      <c r="M278" s="13"/>
      <c r="N278" s="2"/>
      <c r="O278" s="2"/>
      <c r="P278" s="2"/>
      <c r="Q278" s="2"/>
    </row>
    <row r="279" thickTop="1" ht="13.95">
      <c r="A279" s="10"/>
      <c r="B279" s="49">
        <v>46</v>
      </c>
      <c r="C279" s="50" t="s">
        <v>314</v>
      </c>
      <c r="D279" s="50" t="s">
        <v>7</v>
      </c>
      <c r="E279" s="50" t="s">
        <v>315</v>
      </c>
      <c r="F279" s="50" t="s">
        <v>7</v>
      </c>
      <c r="G279" s="51" t="s">
        <v>204</v>
      </c>
      <c r="H279" s="62">
        <v>12</v>
      </c>
      <c r="I279" s="63">
        <v>0</v>
      </c>
      <c r="J279" s="64">
        <f>ROUND(H279*I279,2)</f>
        <v>0</v>
      </c>
      <c r="K279" s="65">
        <v>0.20999999999999999</v>
      </c>
      <c r="L279" s="66">
        <f>ROUND(J279*1.21,2)</f>
        <v>0</v>
      </c>
      <c r="M279" s="13"/>
      <c r="N279" s="2"/>
      <c r="O279" s="2"/>
      <c r="P279" s="2"/>
      <c r="Q279" s="41">
        <f>IF(ISNUMBER(K279),IF(H279&gt;0,IF(I279&gt;0,J279,0),0),0)</f>
        <v>0</v>
      </c>
      <c r="R279" s="9">
        <f>IF(ISNUMBER(K279)=FALSE,J279,0)</f>
        <v>0</v>
      </c>
    </row>
    <row r="280">
      <c r="A280" s="10"/>
      <c r="B280" s="57" t="s">
        <v>56</v>
      </c>
      <c r="C280" s="1"/>
      <c r="D280" s="1"/>
      <c r="E280" s="58" t="s">
        <v>316</v>
      </c>
      <c r="F280" s="1"/>
      <c r="G280" s="1"/>
      <c r="H280" s="48"/>
      <c r="I280" s="1"/>
      <c r="J280" s="48"/>
      <c r="K280" s="1"/>
      <c r="L280" s="1"/>
      <c r="M280" s="13"/>
      <c r="N280" s="2"/>
      <c r="O280" s="2"/>
      <c r="P280" s="2"/>
      <c r="Q280" s="2"/>
    </row>
    <row r="281">
      <c r="A281" s="10"/>
      <c r="B281" s="57" t="s">
        <v>58</v>
      </c>
      <c r="C281" s="1"/>
      <c r="D281" s="1"/>
      <c r="E281" s="58" t="s">
        <v>317</v>
      </c>
      <c r="F281" s="1"/>
      <c r="G281" s="1"/>
      <c r="H281" s="48"/>
      <c r="I281" s="1"/>
      <c r="J281" s="48"/>
      <c r="K281" s="1"/>
      <c r="L281" s="1"/>
      <c r="M281" s="13"/>
      <c r="N281" s="2"/>
      <c r="O281" s="2"/>
      <c r="P281" s="2"/>
      <c r="Q281" s="2"/>
    </row>
    <row r="282" ht="66">
      <c r="A282" s="10"/>
      <c r="B282" s="57" t="s">
        <v>60</v>
      </c>
      <c r="C282" s="1"/>
      <c r="D282" s="1"/>
      <c r="E282" s="58" t="s">
        <v>318</v>
      </c>
      <c r="F282" s="1"/>
      <c r="G282" s="1"/>
      <c r="H282" s="48"/>
      <c r="I282" s="1"/>
      <c r="J282" s="48"/>
      <c r="K282" s="1"/>
      <c r="L282" s="1"/>
      <c r="M282" s="13"/>
      <c r="N282" s="2"/>
      <c r="O282" s="2"/>
      <c r="P282" s="2"/>
      <c r="Q282" s="2"/>
    </row>
    <row r="283" thickBot="1" ht="13.95">
      <c r="A283" s="10"/>
      <c r="B283" s="59" t="s">
        <v>62</v>
      </c>
      <c r="C283" s="30"/>
      <c r="D283" s="30"/>
      <c r="E283" s="60" t="s">
        <v>63</v>
      </c>
      <c r="F283" s="30"/>
      <c r="G283" s="30"/>
      <c r="H283" s="61"/>
      <c r="I283" s="30"/>
      <c r="J283" s="61"/>
      <c r="K283" s="30"/>
      <c r="L283" s="30"/>
      <c r="M283" s="13"/>
      <c r="N283" s="2"/>
      <c r="O283" s="2"/>
      <c r="P283" s="2"/>
      <c r="Q283" s="2"/>
    </row>
    <row r="284" thickTop="1" ht="13.95">
      <c r="A284" s="10"/>
      <c r="B284" s="49">
        <v>47</v>
      </c>
      <c r="C284" s="50" t="s">
        <v>319</v>
      </c>
      <c r="D284" s="50"/>
      <c r="E284" s="50" t="s">
        <v>320</v>
      </c>
      <c r="F284" s="50" t="s">
        <v>7</v>
      </c>
      <c r="G284" s="51" t="s">
        <v>204</v>
      </c>
      <c r="H284" s="62">
        <v>12</v>
      </c>
      <c r="I284" s="63">
        <v>0</v>
      </c>
      <c r="J284" s="64">
        <f>ROUND(H284*I284,2)</f>
        <v>0</v>
      </c>
      <c r="K284" s="65">
        <v>0.20999999999999999</v>
      </c>
      <c r="L284" s="66">
        <f>ROUND(J284*1.21,2)</f>
        <v>0</v>
      </c>
      <c r="M284" s="13"/>
      <c r="N284" s="2"/>
      <c r="O284" s="2"/>
      <c r="P284" s="2"/>
      <c r="Q284" s="41">
        <f>IF(ISNUMBER(K284),IF(H284&gt;0,IF(I284&gt;0,J284,0),0),0)</f>
        <v>0</v>
      </c>
      <c r="R284" s="9">
        <f>IF(ISNUMBER(K284)=FALSE,J284,0)</f>
        <v>0</v>
      </c>
    </row>
    <row r="285">
      <c r="A285" s="10"/>
      <c r="B285" s="57" t="s">
        <v>56</v>
      </c>
      <c r="C285" s="1"/>
      <c r="D285" s="1"/>
      <c r="E285" s="58" t="s">
        <v>316</v>
      </c>
      <c r="F285" s="1"/>
      <c r="G285" s="1"/>
      <c r="H285" s="48"/>
      <c r="I285" s="1"/>
      <c r="J285" s="48"/>
      <c r="K285" s="1"/>
      <c r="L285" s="1"/>
      <c r="M285" s="13"/>
      <c r="N285" s="2"/>
      <c r="O285" s="2"/>
      <c r="P285" s="2"/>
      <c r="Q285" s="2"/>
    </row>
    <row r="286">
      <c r="A286" s="10"/>
      <c r="B286" s="57" t="s">
        <v>58</v>
      </c>
      <c r="C286" s="1"/>
      <c r="D286" s="1"/>
      <c r="E286" s="58" t="s">
        <v>317</v>
      </c>
      <c r="F286" s="1"/>
      <c r="G286" s="1"/>
      <c r="H286" s="48"/>
      <c r="I286" s="1"/>
      <c r="J286" s="48"/>
      <c r="K286" s="1"/>
      <c r="L286" s="1"/>
      <c r="M286" s="13"/>
      <c r="N286" s="2"/>
      <c r="O286" s="2"/>
      <c r="P286" s="2"/>
      <c r="Q286" s="2"/>
    </row>
    <row r="287" ht="79.2">
      <c r="A287" s="10"/>
      <c r="B287" s="57" t="s">
        <v>60</v>
      </c>
      <c r="C287" s="1"/>
      <c r="D287" s="1"/>
      <c r="E287" s="58" t="s">
        <v>321</v>
      </c>
      <c r="F287" s="1"/>
      <c r="G287" s="1"/>
      <c r="H287" s="48"/>
      <c r="I287" s="1"/>
      <c r="J287" s="48"/>
      <c r="K287" s="1"/>
      <c r="L287" s="1"/>
      <c r="M287" s="13"/>
      <c r="N287" s="2"/>
      <c r="O287" s="2"/>
      <c r="P287" s="2"/>
      <c r="Q287" s="2"/>
    </row>
    <row r="288" thickBot="1" ht="13.95">
      <c r="A288" s="10"/>
      <c r="B288" s="59" t="s">
        <v>62</v>
      </c>
      <c r="C288" s="30"/>
      <c r="D288" s="30"/>
      <c r="E288" s="60" t="s">
        <v>63</v>
      </c>
      <c r="F288" s="30"/>
      <c r="G288" s="30"/>
      <c r="H288" s="61"/>
      <c r="I288" s="30"/>
      <c r="J288" s="61"/>
      <c r="K288" s="30"/>
      <c r="L288" s="30"/>
      <c r="M288" s="13"/>
      <c r="N288" s="2"/>
      <c r="O288" s="2"/>
      <c r="P288" s="2"/>
      <c r="Q288" s="2"/>
    </row>
    <row r="289" thickTop="1" ht="13.95">
      <c r="A289" s="10"/>
      <c r="B289" s="49">
        <v>48</v>
      </c>
      <c r="C289" s="50" t="s">
        <v>322</v>
      </c>
      <c r="D289" s="50" t="s">
        <v>7</v>
      </c>
      <c r="E289" s="50" t="s">
        <v>323</v>
      </c>
      <c r="F289" s="50" t="s">
        <v>7</v>
      </c>
      <c r="G289" s="51" t="s">
        <v>204</v>
      </c>
      <c r="H289" s="62">
        <v>46</v>
      </c>
      <c r="I289" s="63">
        <v>0</v>
      </c>
      <c r="J289" s="64">
        <f>ROUND(H289*I289,2)</f>
        <v>0</v>
      </c>
      <c r="K289" s="65">
        <v>0.20999999999999999</v>
      </c>
      <c r="L289" s="66">
        <f>ROUND(J289*1.21,2)</f>
        <v>0</v>
      </c>
      <c r="M289" s="13"/>
      <c r="N289" s="2"/>
      <c r="O289" s="2"/>
      <c r="P289" s="2"/>
      <c r="Q289" s="41">
        <f>IF(ISNUMBER(K289),IF(H289&gt;0,IF(I289&gt;0,J289,0),0),0)</f>
        <v>0</v>
      </c>
      <c r="R289" s="9">
        <f>IF(ISNUMBER(K289)=FALSE,J289,0)</f>
        <v>0</v>
      </c>
    </row>
    <row r="290" ht="26.4">
      <c r="A290" s="10"/>
      <c r="B290" s="57" t="s">
        <v>56</v>
      </c>
      <c r="C290" s="1"/>
      <c r="D290" s="1"/>
      <c r="E290" s="58" t="s">
        <v>324</v>
      </c>
      <c r="F290" s="1"/>
      <c r="G290" s="1"/>
      <c r="H290" s="48"/>
      <c r="I290" s="1"/>
      <c r="J290" s="48"/>
      <c r="K290" s="1"/>
      <c r="L290" s="1"/>
      <c r="M290" s="13"/>
      <c r="N290" s="2"/>
      <c r="O290" s="2"/>
      <c r="P290" s="2"/>
      <c r="Q290" s="2"/>
    </row>
    <row r="291">
      <c r="A291" s="10"/>
      <c r="B291" s="57" t="s">
        <v>58</v>
      </c>
      <c r="C291" s="1"/>
      <c r="D291" s="1"/>
      <c r="E291" s="58" t="s">
        <v>206</v>
      </c>
      <c r="F291" s="1"/>
      <c r="G291" s="1"/>
      <c r="H291" s="48"/>
      <c r="I291" s="1"/>
      <c r="J291" s="48"/>
      <c r="K291" s="1"/>
      <c r="L291" s="1"/>
      <c r="M291" s="13"/>
      <c r="N291" s="2"/>
      <c r="O291" s="2"/>
      <c r="P291" s="2"/>
      <c r="Q291" s="2"/>
    </row>
    <row r="292" ht="132">
      <c r="A292" s="10"/>
      <c r="B292" s="57" t="s">
        <v>60</v>
      </c>
      <c r="C292" s="1"/>
      <c r="D292" s="1"/>
      <c r="E292" s="58" t="s">
        <v>325</v>
      </c>
      <c r="F292" s="1"/>
      <c r="G292" s="1"/>
      <c r="H292" s="48"/>
      <c r="I292" s="1"/>
      <c r="J292" s="48"/>
      <c r="K292" s="1"/>
      <c r="L292" s="1"/>
      <c r="M292" s="13"/>
      <c r="N292" s="2"/>
      <c r="O292" s="2"/>
      <c r="P292" s="2"/>
      <c r="Q292" s="2"/>
    </row>
    <row r="293" thickBot="1" ht="13.95">
      <c r="A293" s="10"/>
      <c r="B293" s="59" t="s">
        <v>62</v>
      </c>
      <c r="C293" s="30"/>
      <c r="D293" s="30"/>
      <c r="E293" s="60" t="s">
        <v>63</v>
      </c>
      <c r="F293" s="30"/>
      <c r="G293" s="30"/>
      <c r="H293" s="61"/>
      <c r="I293" s="30"/>
      <c r="J293" s="61"/>
      <c r="K293" s="30"/>
      <c r="L293" s="30"/>
      <c r="M293" s="13"/>
      <c r="N293" s="2"/>
      <c r="O293" s="2"/>
      <c r="P293" s="2"/>
      <c r="Q293" s="2"/>
    </row>
    <row r="294" thickTop="1" ht="13.95">
      <c r="A294" s="10"/>
      <c r="B294" s="49">
        <v>49</v>
      </c>
      <c r="C294" s="50" t="s">
        <v>326</v>
      </c>
      <c r="D294" s="50" t="s">
        <v>7</v>
      </c>
      <c r="E294" s="50" t="s">
        <v>327</v>
      </c>
      <c r="F294" s="50" t="s">
        <v>7</v>
      </c>
      <c r="G294" s="51" t="s">
        <v>182</v>
      </c>
      <c r="H294" s="62">
        <v>10</v>
      </c>
      <c r="I294" s="63">
        <v>0</v>
      </c>
      <c r="J294" s="64">
        <f>ROUND(H294*I294,2)</f>
        <v>0</v>
      </c>
      <c r="K294" s="65">
        <v>0.20999999999999999</v>
      </c>
      <c r="L294" s="66">
        <f>ROUND(J294*1.21,2)</f>
        <v>0</v>
      </c>
      <c r="M294" s="13"/>
      <c r="N294" s="2"/>
      <c r="O294" s="2"/>
      <c r="P294" s="2"/>
      <c r="Q294" s="41">
        <f>IF(ISNUMBER(K294),IF(H294&gt;0,IF(I294&gt;0,J294,0),0),0)</f>
        <v>0</v>
      </c>
      <c r="R294" s="9">
        <f>IF(ISNUMBER(K294)=FALSE,J294,0)</f>
        <v>0</v>
      </c>
    </row>
    <row r="295" ht="26.4">
      <c r="A295" s="10"/>
      <c r="B295" s="57" t="s">
        <v>56</v>
      </c>
      <c r="C295" s="1"/>
      <c r="D295" s="1"/>
      <c r="E295" s="58" t="s">
        <v>328</v>
      </c>
      <c r="F295" s="1"/>
      <c r="G295" s="1"/>
      <c r="H295" s="48"/>
      <c r="I295" s="1"/>
      <c r="J295" s="48"/>
      <c r="K295" s="1"/>
      <c r="L295" s="1"/>
      <c r="M295" s="13"/>
      <c r="N295" s="2"/>
      <c r="O295" s="2"/>
      <c r="P295" s="2"/>
      <c r="Q295" s="2"/>
    </row>
    <row r="296" ht="26.4">
      <c r="A296" s="10"/>
      <c r="B296" s="57" t="s">
        <v>58</v>
      </c>
      <c r="C296" s="1"/>
      <c r="D296" s="1"/>
      <c r="E296" s="58" t="s">
        <v>329</v>
      </c>
      <c r="F296" s="1"/>
      <c r="G296" s="1"/>
      <c r="H296" s="48"/>
      <c r="I296" s="1"/>
      <c r="J296" s="48"/>
      <c r="K296" s="1"/>
      <c r="L296" s="1"/>
      <c r="M296" s="13"/>
      <c r="N296" s="2"/>
      <c r="O296" s="2"/>
      <c r="P296" s="2"/>
      <c r="Q296" s="2"/>
    </row>
    <row r="297" ht="118.8">
      <c r="A297" s="10"/>
      <c r="B297" s="57" t="s">
        <v>60</v>
      </c>
      <c r="C297" s="1"/>
      <c r="D297" s="1"/>
      <c r="E297" s="58" t="s">
        <v>330</v>
      </c>
      <c r="F297" s="1"/>
      <c r="G297" s="1"/>
      <c r="H297" s="48"/>
      <c r="I297" s="1"/>
      <c r="J297" s="48"/>
      <c r="K297" s="1"/>
      <c r="L297" s="1"/>
      <c r="M297" s="13"/>
      <c r="N297" s="2"/>
      <c r="O297" s="2"/>
      <c r="P297" s="2"/>
      <c r="Q297" s="2"/>
    </row>
    <row r="298" thickBot="1" ht="13.95">
      <c r="A298" s="10"/>
      <c r="B298" s="59" t="s">
        <v>62</v>
      </c>
      <c r="C298" s="30"/>
      <c r="D298" s="30"/>
      <c r="E298" s="60" t="s">
        <v>63</v>
      </c>
      <c r="F298" s="30"/>
      <c r="G298" s="30"/>
      <c r="H298" s="61"/>
      <c r="I298" s="30"/>
      <c r="J298" s="61"/>
      <c r="K298" s="30"/>
      <c r="L298" s="30"/>
      <c r="M298" s="13"/>
      <c r="N298" s="2"/>
      <c r="O298" s="2"/>
      <c r="P298" s="2"/>
      <c r="Q298" s="2"/>
    </row>
    <row r="299" thickTop="1" thickBot="1" ht="25" customHeight="1">
      <c r="A299" s="10"/>
      <c r="B299" s="1"/>
      <c r="C299" s="67">
        <v>9</v>
      </c>
      <c r="D299" s="1"/>
      <c r="E299" s="67" t="s">
        <v>99</v>
      </c>
      <c r="F299" s="1"/>
      <c r="G299" s="68" t="s">
        <v>86</v>
      </c>
      <c r="H299" s="69">
        <f>J244+J249+J254+J259+J264+J269+J274+J279+J284+J289+J294</f>
        <v>0</v>
      </c>
      <c r="I299" s="68" t="s">
        <v>87</v>
      </c>
      <c r="J299" s="70">
        <f>(L299-H299)</f>
        <v>0</v>
      </c>
      <c r="K299" s="68" t="s">
        <v>88</v>
      </c>
      <c r="L299" s="71">
        <f>ROUND((J244+J249+J254+J259+J264+J269+J274+J279+J284+J289+J294)*1.21,2)</f>
        <v>0</v>
      </c>
      <c r="M299" s="13"/>
      <c r="N299" s="2"/>
      <c r="O299" s="2"/>
      <c r="P299" s="2"/>
      <c r="Q299" s="41">
        <f>0+Q244+Q249+Q254+Q259+Q264+Q269+Q274+Q279+Q284+Q289+Q294</f>
        <v>0</v>
      </c>
      <c r="R299" s="9">
        <f>0+R244+R249+R254+R259+R264+R269+R274+R279+R284+R289+R294</f>
        <v>0</v>
      </c>
      <c r="S299" s="72">
        <f>Q299*(1+J299)+R299</f>
        <v>0</v>
      </c>
    </row>
    <row r="300" thickTop="1" thickBot="1" ht="25" customHeight="1">
      <c r="A300" s="10"/>
      <c r="B300" s="73"/>
      <c r="C300" s="73"/>
      <c r="D300" s="73"/>
      <c r="E300" s="73"/>
      <c r="F300" s="73"/>
      <c r="G300" s="74" t="s">
        <v>89</v>
      </c>
      <c r="H300" s="75">
        <f>0+J244+J249+J254+J259+J264+J269+J274+J279+J284+J289+J294</f>
        <v>0</v>
      </c>
      <c r="I300" s="74" t="s">
        <v>90</v>
      </c>
      <c r="J300" s="76">
        <f>0+J299</f>
        <v>0</v>
      </c>
      <c r="K300" s="74" t="s">
        <v>91</v>
      </c>
      <c r="L300" s="77">
        <f>0+L299</f>
        <v>0</v>
      </c>
      <c r="M300" s="13"/>
      <c r="N300" s="2"/>
      <c r="O300" s="2"/>
      <c r="P300" s="2"/>
      <c r="Q300" s="2"/>
    </row>
    <row r="301">
      <c r="A301" s="14"/>
      <c r="B301" s="4"/>
      <c r="C301" s="4"/>
      <c r="D301" s="4"/>
      <c r="E301" s="4"/>
      <c r="F301" s="4"/>
      <c r="G301" s="4"/>
      <c r="H301" s="78"/>
      <c r="I301" s="4"/>
      <c r="J301" s="78"/>
      <c r="K301" s="4"/>
      <c r="L301" s="4"/>
      <c r="M301" s="15"/>
      <c r="N301" s="2"/>
      <c r="O301" s="2"/>
      <c r="P301" s="2"/>
      <c r="Q301" s="2"/>
    </row>
    <row r="30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2"/>
      <c r="O302" s="2"/>
      <c r="P302" s="2"/>
      <c r="Q302" s="2"/>
    </row>
  </sheetData>
  <mergeCells count="22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9:D39"/>
    <mergeCell ref="B40:D40"/>
    <mergeCell ref="B41:D41"/>
    <mergeCell ref="B42:D42"/>
    <mergeCell ref="B21:D21"/>
    <mergeCell ref="B22:D22"/>
    <mergeCell ref="B23:D23"/>
    <mergeCell ref="B24:D24"/>
    <mergeCell ref="B25:D25"/>
    <mergeCell ref="B26:D26"/>
    <mergeCell ref="B27:D27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44:D44"/>
    <mergeCell ref="B45:D45"/>
    <mergeCell ref="B46:D46"/>
    <mergeCell ref="B47:D47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50:L50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32:D132"/>
    <mergeCell ref="B133:D133"/>
    <mergeCell ref="B134:D134"/>
    <mergeCell ref="B135:D135"/>
    <mergeCell ref="B138:L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0:D150"/>
    <mergeCell ref="B151:D151"/>
    <mergeCell ref="B152:D152"/>
    <mergeCell ref="B153:D153"/>
    <mergeCell ref="B155:D155"/>
    <mergeCell ref="B156:D156"/>
    <mergeCell ref="B157:D157"/>
    <mergeCell ref="B158:D158"/>
    <mergeCell ref="B160:D160"/>
    <mergeCell ref="B161:D161"/>
    <mergeCell ref="B162:D162"/>
    <mergeCell ref="B163:D163"/>
    <mergeCell ref="B166:L166"/>
    <mergeCell ref="B168:D168"/>
    <mergeCell ref="B169:D169"/>
    <mergeCell ref="B170:D170"/>
    <mergeCell ref="B171:D171"/>
    <mergeCell ref="B174:L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2:L192"/>
    <mergeCell ref="B194:D194"/>
    <mergeCell ref="B195:D195"/>
    <mergeCell ref="B196:D196"/>
    <mergeCell ref="B197:D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9:D219"/>
    <mergeCell ref="B220:D220"/>
    <mergeCell ref="B221:D221"/>
    <mergeCell ref="B222:D222"/>
    <mergeCell ref="B224:D224"/>
    <mergeCell ref="B225:D225"/>
    <mergeCell ref="B226:D226"/>
    <mergeCell ref="B227:D227"/>
    <mergeCell ref="B230:L230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60:D260"/>
    <mergeCell ref="B261:D261"/>
    <mergeCell ref="B262:D262"/>
    <mergeCell ref="B263:D263"/>
    <mergeCell ref="B265:D265"/>
    <mergeCell ref="B266:D266"/>
    <mergeCell ref="B267:D267"/>
    <mergeCell ref="B268:D268"/>
    <mergeCell ref="B270:D270"/>
    <mergeCell ref="B271:D271"/>
    <mergeCell ref="B272:D272"/>
    <mergeCell ref="B273:D273"/>
    <mergeCell ref="B275:D275"/>
    <mergeCell ref="B276:D276"/>
    <mergeCell ref="B277:D277"/>
    <mergeCell ref="B278:D278"/>
    <mergeCell ref="B280:D280"/>
    <mergeCell ref="B281:D281"/>
    <mergeCell ref="B282:D282"/>
    <mergeCell ref="B283:D283"/>
    <mergeCell ref="B285:D285"/>
    <mergeCell ref="B286:D286"/>
    <mergeCell ref="B287:D287"/>
    <mergeCell ref="B288:D288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243:L243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0+(H48+H111+H124)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36</v>
      </c>
      <c r="B10" s="1"/>
      <c r="C10" s="17"/>
      <c r="D10" s="1"/>
      <c r="E10" s="1"/>
      <c r="F10" s="1"/>
      <c r="G10" s="18"/>
      <c r="H10" s="1"/>
      <c r="I10" s="39" t="s">
        <v>37</v>
      </c>
      <c r="J10" s="40">
        <f>0+H49+H112+H125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331</v>
      </c>
      <c r="B11" s="1"/>
      <c r="C11" s="1"/>
      <c r="D11" s="1"/>
      <c r="E11" s="1"/>
      <c r="F11" s="1"/>
      <c r="G11" s="39"/>
      <c r="H11" s="1"/>
      <c r="I11" s="39" t="s">
        <v>39</v>
      </c>
      <c r="J11" s="40">
        <f>ROUND(0+((H48+H111+H124)*1.21),2)</f>
        <v>0</v>
      </c>
      <c r="K11" s="1"/>
      <c r="L11" s="1"/>
      <c r="M11" s="13"/>
      <c r="N11" s="2"/>
      <c r="O11" s="2"/>
      <c r="P11" s="2"/>
      <c r="Q11" s="41">
        <f>IF(SUM(K20:K22)&gt;0,ROUND(SUM(S20:S22)/SUM(K20:K22)-1,8),0)</f>
        <v>0</v>
      </c>
      <c r="R11" s="9">
        <f>AVERAGE(J48,J111,J124)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40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41</v>
      </c>
      <c r="C19" s="42"/>
      <c r="D19" s="42"/>
      <c r="E19" s="42" t="s">
        <v>42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4">
        <v>0</v>
      </c>
      <c r="C20" s="1"/>
      <c r="D20" s="1"/>
      <c r="E20" s="45" t="s">
        <v>43</v>
      </c>
      <c r="F20" s="1"/>
      <c r="G20" s="1"/>
      <c r="H20" s="1"/>
      <c r="I20" s="1"/>
      <c r="J20" s="1"/>
      <c r="K20" s="46">
        <f>0+J28+J33+J38+J43</f>
        <v>0</v>
      </c>
      <c r="L20" s="46">
        <f>0+L48</f>
        <v>0</v>
      </c>
      <c r="M20" s="13"/>
      <c r="N20" s="2"/>
      <c r="O20" s="2"/>
      <c r="P20" s="2"/>
      <c r="Q20" s="2"/>
      <c r="S20" s="9">
        <f>S48</f>
        <v>0</v>
      </c>
    </row>
    <row r="21">
      <c r="A21" s="10"/>
      <c r="B21" s="44">
        <v>1</v>
      </c>
      <c r="C21" s="1"/>
      <c r="D21" s="1"/>
      <c r="E21" s="45" t="s">
        <v>93</v>
      </c>
      <c r="F21" s="1"/>
      <c r="G21" s="1"/>
      <c r="H21" s="1"/>
      <c r="I21" s="1"/>
      <c r="J21" s="1"/>
      <c r="K21" s="46">
        <f>0+J51+J56+J61+J66+J71+J76+J81+J86+J91+J96+J101+J106</f>
        <v>0</v>
      </c>
      <c r="L21" s="46">
        <f>0+L111</f>
        <v>0</v>
      </c>
      <c r="M21" s="13"/>
      <c r="N21" s="2"/>
      <c r="O21" s="2"/>
      <c r="P21" s="2"/>
      <c r="Q21" s="2"/>
      <c r="S21" s="9">
        <f>S111</f>
        <v>0</v>
      </c>
    </row>
    <row r="22">
      <c r="A22" s="10"/>
      <c r="B22" s="44">
        <v>2</v>
      </c>
      <c r="C22" s="1"/>
      <c r="D22" s="1"/>
      <c r="E22" s="45" t="s">
        <v>94</v>
      </c>
      <c r="F22" s="1"/>
      <c r="G22" s="1"/>
      <c r="H22" s="1"/>
      <c r="I22" s="1"/>
      <c r="J22" s="1"/>
      <c r="K22" s="46">
        <f>0+J114+J119</f>
        <v>0</v>
      </c>
      <c r="L22" s="46">
        <f>0+L124</f>
        <v>0</v>
      </c>
      <c r="M22" s="13"/>
      <c r="N22" s="2"/>
      <c r="O22" s="2"/>
      <c r="P22" s="2"/>
      <c r="Q22" s="2"/>
      <c r="S22" s="9">
        <f>S124</f>
        <v>0</v>
      </c>
    </row>
    <row r="23">
      <c r="A23" s="1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5"/>
      <c r="N23" s="2"/>
      <c r="O23" s="2"/>
      <c r="P23" s="2"/>
      <c r="Q23" s="2"/>
    </row>
    <row r="24" ht="14" customHeight="1">
      <c r="A24" s="4"/>
      <c r="B24" s="36" t="s">
        <v>44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81"/>
      <c r="N25" s="2"/>
      <c r="O25" s="2"/>
      <c r="P25" s="2"/>
      <c r="Q25" s="2"/>
    </row>
    <row r="26" ht="18" customHeight="1">
      <c r="A26" s="10"/>
      <c r="B26" s="42" t="s">
        <v>45</v>
      </c>
      <c r="C26" s="42" t="s">
        <v>41</v>
      </c>
      <c r="D26" s="42" t="s">
        <v>46</v>
      </c>
      <c r="E26" s="42" t="s">
        <v>42</v>
      </c>
      <c r="F26" s="42" t="s">
        <v>47</v>
      </c>
      <c r="G26" s="43" t="s">
        <v>48</v>
      </c>
      <c r="H26" s="23" t="s">
        <v>49</v>
      </c>
      <c r="I26" s="23" t="s">
        <v>50</v>
      </c>
      <c r="J26" s="23" t="s">
        <v>17</v>
      </c>
      <c r="K26" s="43" t="s">
        <v>51</v>
      </c>
      <c r="L26" s="23" t="s">
        <v>18</v>
      </c>
      <c r="M26" s="79"/>
      <c r="N26" s="2"/>
      <c r="O26" s="2"/>
      <c r="P26" s="2"/>
      <c r="Q26" s="2"/>
    </row>
    <row r="27" ht="40" customHeight="1">
      <c r="A27" s="10"/>
      <c r="B27" s="47" t="s">
        <v>52</v>
      </c>
      <c r="C27" s="1"/>
      <c r="D27" s="1"/>
      <c r="E27" s="1"/>
      <c r="F27" s="1"/>
      <c r="G27" s="1"/>
      <c r="H27" s="48"/>
      <c r="I27" s="1"/>
      <c r="J27" s="48"/>
      <c r="K27" s="1"/>
      <c r="L27" s="1"/>
      <c r="M27" s="13"/>
      <c r="N27" s="2"/>
      <c r="O27" s="2"/>
      <c r="P27" s="2"/>
      <c r="Q27" s="2"/>
    </row>
    <row r="28">
      <c r="A28" s="10"/>
      <c r="B28" s="49">
        <v>1</v>
      </c>
      <c r="C28" s="50" t="s">
        <v>332</v>
      </c>
      <c r="D28" s="50" t="s">
        <v>7</v>
      </c>
      <c r="E28" s="50" t="s">
        <v>333</v>
      </c>
      <c r="F28" s="50" t="s">
        <v>7</v>
      </c>
      <c r="G28" s="51" t="s">
        <v>125</v>
      </c>
      <c r="H28" s="52">
        <v>68.400000000000006</v>
      </c>
      <c r="I28" s="53">
        <v>0</v>
      </c>
      <c r="J28" s="54">
        <f>ROUND(H28*I28,2)</f>
        <v>0</v>
      </c>
      <c r="K28" s="55">
        <v>0.20999999999999999</v>
      </c>
      <c r="L28" s="56">
        <f>ROUND(J28*1.21,2)</f>
        <v>0</v>
      </c>
      <c r="M28" s="13"/>
      <c r="N28" s="2"/>
      <c r="O28" s="2"/>
      <c r="P28" s="2"/>
      <c r="Q28" s="41">
        <f>IF(ISNUMBER(K28),IF(H28&gt;0,IF(I28&gt;0,J28,0),0),0)</f>
        <v>0</v>
      </c>
      <c r="R28" s="9">
        <f>IF(ISNUMBER(K28)=FALSE,J28,0)</f>
        <v>0</v>
      </c>
    </row>
    <row r="29" ht="26.4">
      <c r="A29" s="10"/>
      <c r="B29" s="57" t="s">
        <v>56</v>
      </c>
      <c r="C29" s="1"/>
      <c r="D29" s="1"/>
      <c r="E29" s="58" t="s">
        <v>334</v>
      </c>
      <c r="F29" s="1"/>
      <c r="G29" s="1"/>
      <c r="H29" s="48"/>
      <c r="I29" s="1"/>
      <c r="J29" s="48"/>
      <c r="K29" s="1"/>
      <c r="L29" s="1"/>
      <c r="M29" s="13"/>
      <c r="N29" s="2"/>
      <c r="O29" s="2"/>
      <c r="P29" s="2"/>
      <c r="Q29" s="2"/>
    </row>
    <row r="30">
      <c r="A30" s="10"/>
      <c r="B30" s="57" t="s">
        <v>58</v>
      </c>
      <c r="C30" s="1"/>
      <c r="D30" s="1"/>
      <c r="E30" s="58" t="s">
        <v>335</v>
      </c>
      <c r="F30" s="1"/>
      <c r="G30" s="1"/>
      <c r="H30" s="48"/>
      <c r="I30" s="1"/>
      <c r="J30" s="48"/>
      <c r="K30" s="1"/>
      <c r="L30" s="1"/>
      <c r="M30" s="13"/>
      <c r="N30" s="2"/>
      <c r="O30" s="2"/>
      <c r="P30" s="2"/>
      <c r="Q30" s="2"/>
    </row>
    <row r="31" ht="52.8">
      <c r="A31" s="10"/>
      <c r="B31" s="57" t="s">
        <v>60</v>
      </c>
      <c r="C31" s="1"/>
      <c r="D31" s="1"/>
      <c r="E31" s="58" t="s">
        <v>336</v>
      </c>
      <c r="F31" s="1"/>
      <c r="G31" s="1"/>
      <c r="H31" s="48"/>
      <c r="I31" s="1"/>
      <c r="J31" s="48"/>
      <c r="K31" s="1"/>
      <c r="L31" s="1"/>
      <c r="M31" s="13"/>
      <c r="N31" s="2"/>
      <c r="O31" s="2"/>
      <c r="P31" s="2"/>
      <c r="Q31" s="2"/>
    </row>
    <row r="32" thickBot="1" ht="13.95">
      <c r="A32" s="10"/>
      <c r="B32" s="59" t="s">
        <v>62</v>
      </c>
      <c r="C32" s="30"/>
      <c r="D32" s="30"/>
      <c r="E32" s="60" t="s">
        <v>63</v>
      </c>
      <c r="F32" s="30"/>
      <c r="G32" s="30"/>
      <c r="H32" s="61"/>
      <c r="I32" s="30"/>
      <c r="J32" s="61"/>
      <c r="K32" s="30"/>
      <c r="L32" s="30"/>
      <c r="M32" s="13"/>
      <c r="N32" s="2"/>
      <c r="O32" s="2"/>
      <c r="P32" s="2"/>
      <c r="Q32" s="2"/>
    </row>
    <row r="33" thickTop="1" ht="13.95">
      <c r="A33" s="10"/>
      <c r="B33" s="49">
        <v>2</v>
      </c>
      <c r="C33" s="50" t="s">
        <v>100</v>
      </c>
      <c r="D33" s="50" t="s">
        <v>7</v>
      </c>
      <c r="E33" s="50" t="s">
        <v>101</v>
      </c>
      <c r="F33" s="50" t="s">
        <v>7</v>
      </c>
      <c r="G33" s="51" t="s">
        <v>102</v>
      </c>
      <c r="H33" s="62">
        <v>179.45699999999999</v>
      </c>
      <c r="I33" s="63">
        <v>0</v>
      </c>
      <c r="J33" s="64">
        <f>ROUND(H33*I33,2)</f>
        <v>0</v>
      </c>
      <c r="K33" s="65">
        <v>0.20999999999999999</v>
      </c>
      <c r="L33" s="66">
        <f>ROUND(J33*1.21,2)</f>
        <v>0</v>
      </c>
      <c r="M33" s="13"/>
      <c r="N33" s="2"/>
      <c r="O33" s="2"/>
      <c r="P33" s="2"/>
      <c r="Q33" s="41">
        <f>IF(ISNUMBER(K33),IF(H33&gt;0,IF(I33&gt;0,J33,0),0),0)</f>
        <v>0</v>
      </c>
      <c r="R33" s="9">
        <f>IF(ISNUMBER(K33)=FALSE,J33,0)</f>
        <v>0</v>
      </c>
    </row>
    <row r="34" ht="26.4">
      <c r="A34" s="10"/>
      <c r="B34" s="57" t="s">
        <v>56</v>
      </c>
      <c r="C34" s="1"/>
      <c r="D34" s="1"/>
      <c r="E34" s="58" t="s">
        <v>337</v>
      </c>
      <c r="F34" s="1"/>
      <c r="G34" s="1"/>
      <c r="H34" s="48"/>
      <c r="I34" s="1"/>
      <c r="J34" s="48"/>
      <c r="K34" s="1"/>
      <c r="L34" s="1"/>
      <c r="M34" s="13"/>
      <c r="N34" s="2"/>
      <c r="O34" s="2"/>
      <c r="P34" s="2"/>
      <c r="Q34" s="2"/>
    </row>
    <row r="35" ht="39.6">
      <c r="A35" s="10"/>
      <c r="B35" s="57" t="s">
        <v>58</v>
      </c>
      <c r="C35" s="1"/>
      <c r="D35" s="1"/>
      <c r="E35" s="58" t="s">
        <v>338</v>
      </c>
      <c r="F35" s="1"/>
      <c r="G35" s="1"/>
      <c r="H35" s="48"/>
      <c r="I35" s="1"/>
      <c r="J35" s="48"/>
      <c r="K35" s="1"/>
      <c r="L35" s="1"/>
      <c r="M35" s="13"/>
      <c r="N35" s="2"/>
      <c r="O35" s="2"/>
      <c r="P35" s="2"/>
      <c r="Q35" s="2"/>
    </row>
    <row r="36" ht="118.8">
      <c r="A36" s="10"/>
      <c r="B36" s="57" t="s">
        <v>60</v>
      </c>
      <c r="C36" s="1"/>
      <c r="D36" s="1"/>
      <c r="E36" s="58" t="s">
        <v>105</v>
      </c>
      <c r="F36" s="1"/>
      <c r="G36" s="1"/>
      <c r="H36" s="48"/>
      <c r="I36" s="1"/>
      <c r="J36" s="48"/>
      <c r="K36" s="1"/>
      <c r="L36" s="1"/>
      <c r="M36" s="13"/>
      <c r="N36" s="2"/>
      <c r="O36" s="2"/>
      <c r="P36" s="2"/>
      <c r="Q36" s="2"/>
    </row>
    <row r="37" thickBot="1" ht="13.95">
      <c r="A37" s="10"/>
      <c r="B37" s="59" t="s">
        <v>62</v>
      </c>
      <c r="C37" s="30"/>
      <c r="D37" s="30"/>
      <c r="E37" s="60" t="s">
        <v>63</v>
      </c>
      <c r="F37" s="30"/>
      <c r="G37" s="30"/>
      <c r="H37" s="61"/>
      <c r="I37" s="30"/>
      <c r="J37" s="61"/>
      <c r="K37" s="30"/>
      <c r="L37" s="30"/>
      <c r="M37" s="13"/>
      <c r="N37" s="2"/>
      <c r="O37" s="2"/>
      <c r="P37" s="2"/>
      <c r="Q37" s="2"/>
    </row>
    <row r="38" thickTop="1" ht="13.95">
      <c r="A38" s="10"/>
      <c r="B38" s="49">
        <v>3</v>
      </c>
      <c r="C38" s="50" t="s">
        <v>106</v>
      </c>
      <c r="D38" s="50" t="s">
        <v>7</v>
      </c>
      <c r="E38" s="50" t="s">
        <v>107</v>
      </c>
      <c r="F38" s="50" t="s">
        <v>7</v>
      </c>
      <c r="G38" s="51" t="s">
        <v>102</v>
      </c>
      <c r="H38" s="62">
        <v>142.45699999999999</v>
      </c>
      <c r="I38" s="63">
        <v>0</v>
      </c>
      <c r="J38" s="64">
        <f>ROUND(H38*I38,2)</f>
        <v>0</v>
      </c>
      <c r="K38" s="65">
        <v>0.20999999999999999</v>
      </c>
      <c r="L38" s="66">
        <f>ROUND(J38*1.21,2)</f>
        <v>0</v>
      </c>
      <c r="M38" s="13"/>
      <c r="N38" s="2"/>
      <c r="O38" s="2"/>
      <c r="P38" s="2"/>
      <c r="Q38" s="41">
        <f>IF(ISNUMBER(K38),IF(H38&gt;0,IF(I38&gt;0,J38,0),0),0)</f>
        <v>0</v>
      </c>
      <c r="R38" s="9">
        <f>IF(ISNUMBER(K38)=FALSE,J38,0)</f>
        <v>0</v>
      </c>
    </row>
    <row r="39" ht="26.4">
      <c r="A39" s="10"/>
      <c r="B39" s="57" t="s">
        <v>56</v>
      </c>
      <c r="C39" s="1"/>
      <c r="D39" s="1"/>
      <c r="E39" s="58" t="s">
        <v>339</v>
      </c>
      <c r="F39" s="1"/>
      <c r="G39" s="1"/>
      <c r="H39" s="48"/>
      <c r="I39" s="1"/>
      <c r="J39" s="48"/>
      <c r="K39" s="1"/>
      <c r="L39" s="1"/>
      <c r="M39" s="13"/>
      <c r="N39" s="2"/>
      <c r="O39" s="2"/>
      <c r="P39" s="2"/>
      <c r="Q39" s="2"/>
    </row>
    <row r="40">
      <c r="A40" s="10"/>
      <c r="B40" s="57" t="s">
        <v>58</v>
      </c>
      <c r="C40" s="1"/>
      <c r="D40" s="1"/>
      <c r="E40" s="58" t="s">
        <v>340</v>
      </c>
      <c r="F40" s="1"/>
      <c r="G40" s="1"/>
      <c r="H40" s="48"/>
      <c r="I40" s="1"/>
      <c r="J40" s="48"/>
      <c r="K40" s="1"/>
      <c r="L40" s="1"/>
      <c r="M40" s="13"/>
      <c r="N40" s="2"/>
      <c r="O40" s="2"/>
      <c r="P40" s="2"/>
      <c r="Q40" s="2"/>
    </row>
    <row r="41" ht="118.8">
      <c r="A41" s="10"/>
      <c r="B41" s="57" t="s">
        <v>60</v>
      </c>
      <c r="C41" s="1"/>
      <c r="D41" s="1"/>
      <c r="E41" s="58" t="s">
        <v>105</v>
      </c>
      <c r="F41" s="1"/>
      <c r="G41" s="1"/>
      <c r="H41" s="48"/>
      <c r="I41" s="1"/>
      <c r="J41" s="48"/>
      <c r="K41" s="1"/>
      <c r="L41" s="1"/>
      <c r="M41" s="13"/>
      <c r="N41" s="2"/>
      <c r="O41" s="2"/>
      <c r="P41" s="2"/>
      <c r="Q41" s="2"/>
    </row>
    <row r="42" thickBot="1" ht="13.95">
      <c r="A42" s="10"/>
      <c r="B42" s="59" t="s">
        <v>62</v>
      </c>
      <c r="C42" s="30"/>
      <c r="D42" s="30"/>
      <c r="E42" s="60" t="s">
        <v>63</v>
      </c>
      <c r="F42" s="30"/>
      <c r="G42" s="30"/>
      <c r="H42" s="61"/>
      <c r="I42" s="30"/>
      <c r="J42" s="61"/>
      <c r="K42" s="30"/>
      <c r="L42" s="30"/>
      <c r="M42" s="13"/>
      <c r="N42" s="2"/>
      <c r="O42" s="2"/>
      <c r="P42" s="2"/>
      <c r="Q42" s="2"/>
    </row>
    <row r="43" thickTop="1" ht="13.95">
      <c r="A43" s="10"/>
      <c r="B43" s="49">
        <v>4</v>
      </c>
      <c r="C43" s="50" t="s">
        <v>341</v>
      </c>
      <c r="D43" s="50"/>
      <c r="E43" s="50" t="s">
        <v>342</v>
      </c>
      <c r="F43" s="50" t="s">
        <v>7</v>
      </c>
      <c r="G43" s="51" t="s">
        <v>102</v>
      </c>
      <c r="H43" s="62">
        <v>94.971999999999994</v>
      </c>
      <c r="I43" s="63">
        <v>0</v>
      </c>
      <c r="J43" s="64">
        <f>ROUND(H43*I43,2)</f>
        <v>0</v>
      </c>
      <c r="K43" s="65">
        <v>0.20999999999999999</v>
      </c>
      <c r="L43" s="66">
        <f>ROUND(J43*1.21,2)</f>
        <v>0</v>
      </c>
      <c r="M43" s="13"/>
      <c r="N43" s="2"/>
      <c r="O43" s="2"/>
      <c r="P43" s="2"/>
      <c r="Q43" s="41">
        <f>IF(ISNUMBER(K43),IF(H43&gt;0,IF(I43&gt;0,J43,0),0),0)</f>
        <v>0</v>
      </c>
      <c r="R43" s="9">
        <f>IF(ISNUMBER(K43)=FALSE,J43,0)</f>
        <v>0</v>
      </c>
    </row>
    <row r="44" ht="26.4">
      <c r="A44" s="10"/>
      <c r="B44" s="57" t="s">
        <v>56</v>
      </c>
      <c r="C44" s="1"/>
      <c r="D44" s="1"/>
      <c r="E44" s="58" t="s">
        <v>343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>
      <c r="A45" s="10"/>
      <c r="B45" s="57" t="s">
        <v>58</v>
      </c>
      <c r="C45" s="1"/>
      <c r="D45" s="1"/>
      <c r="E45" s="58" t="s">
        <v>344</v>
      </c>
      <c r="F45" s="1"/>
      <c r="G45" s="1"/>
      <c r="H45" s="48"/>
      <c r="I45" s="1"/>
      <c r="J45" s="48"/>
      <c r="K45" s="1"/>
      <c r="L45" s="1"/>
      <c r="M45" s="13"/>
      <c r="N45" s="2"/>
      <c r="O45" s="2"/>
      <c r="P45" s="2"/>
      <c r="Q45" s="2"/>
    </row>
    <row r="46" ht="118.8">
      <c r="A46" s="10"/>
      <c r="B46" s="57" t="s">
        <v>60</v>
      </c>
      <c r="C46" s="1"/>
      <c r="D46" s="1"/>
      <c r="E46" s="58" t="s">
        <v>105</v>
      </c>
      <c r="F46" s="1"/>
      <c r="G46" s="1"/>
      <c r="H46" s="48"/>
      <c r="I46" s="1"/>
      <c r="J46" s="48"/>
      <c r="K46" s="1"/>
      <c r="L46" s="1"/>
      <c r="M46" s="13"/>
      <c r="N46" s="2"/>
      <c r="O46" s="2"/>
      <c r="P46" s="2"/>
      <c r="Q46" s="2"/>
    </row>
    <row r="47" thickBot="1" ht="13.95">
      <c r="A47" s="10"/>
      <c r="B47" s="59" t="s">
        <v>62</v>
      </c>
      <c r="C47" s="30"/>
      <c r="D47" s="30"/>
      <c r="E47" s="60" t="s">
        <v>63</v>
      </c>
      <c r="F47" s="30"/>
      <c r="G47" s="30"/>
      <c r="H47" s="61"/>
      <c r="I47" s="30"/>
      <c r="J47" s="61"/>
      <c r="K47" s="30"/>
      <c r="L47" s="30"/>
      <c r="M47" s="13"/>
      <c r="N47" s="2"/>
      <c r="O47" s="2"/>
      <c r="P47" s="2"/>
      <c r="Q47" s="2"/>
    </row>
    <row r="48" thickTop="1" thickBot="1" ht="25" customHeight="1">
      <c r="A48" s="10"/>
      <c r="B48" s="1"/>
      <c r="C48" s="67">
        <v>0</v>
      </c>
      <c r="D48" s="1"/>
      <c r="E48" s="67" t="s">
        <v>43</v>
      </c>
      <c r="F48" s="1"/>
      <c r="G48" s="68" t="s">
        <v>86</v>
      </c>
      <c r="H48" s="69">
        <f>J28+J33+J38+J43</f>
        <v>0</v>
      </c>
      <c r="I48" s="68" t="s">
        <v>87</v>
      </c>
      <c r="J48" s="70">
        <f>(L48-H48)</f>
        <v>0</v>
      </c>
      <c r="K48" s="68" t="s">
        <v>88</v>
      </c>
      <c r="L48" s="71">
        <f>ROUND((J28+J33+J38+J43)*1.21,2)</f>
        <v>0</v>
      </c>
      <c r="M48" s="13"/>
      <c r="N48" s="2"/>
      <c r="O48" s="2"/>
      <c r="P48" s="2"/>
      <c r="Q48" s="41">
        <f>0+Q28+Q33+Q38+Q43</f>
        <v>0</v>
      </c>
      <c r="R48" s="9">
        <f>0+R28+R33+R38+R43</f>
        <v>0</v>
      </c>
      <c r="S48" s="72">
        <f>Q48*(1+J48)+R48</f>
        <v>0</v>
      </c>
    </row>
    <row r="49" thickTop="1" thickBot="1" ht="25" customHeight="1">
      <c r="A49" s="10"/>
      <c r="B49" s="73"/>
      <c r="C49" s="73"/>
      <c r="D49" s="73"/>
      <c r="E49" s="73"/>
      <c r="F49" s="73"/>
      <c r="G49" s="74" t="s">
        <v>89</v>
      </c>
      <c r="H49" s="75">
        <f>0+J28+J33+J38+J43</f>
        <v>0</v>
      </c>
      <c r="I49" s="74" t="s">
        <v>90</v>
      </c>
      <c r="J49" s="76">
        <f>0+J48</f>
        <v>0</v>
      </c>
      <c r="K49" s="74" t="s">
        <v>91</v>
      </c>
      <c r="L49" s="77">
        <f>0+L48</f>
        <v>0</v>
      </c>
      <c r="M49" s="13"/>
      <c r="N49" s="2"/>
      <c r="O49" s="2"/>
      <c r="P49" s="2"/>
      <c r="Q49" s="2"/>
    </row>
    <row r="50" ht="40" customHeight="1">
      <c r="A50" s="10"/>
      <c r="B50" s="82" t="s">
        <v>114</v>
      </c>
      <c r="C50" s="1"/>
      <c r="D50" s="1"/>
      <c r="E50" s="1"/>
      <c r="F50" s="1"/>
      <c r="G50" s="1"/>
      <c r="H50" s="48"/>
      <c r="I50" s="1"/>
      <c r="J50" s="48"/>
      <c r="K50" s="1"/>
      <c r="L50" s="1"/>
      <c r="M50" s="13"/>
      <c r="N50" s="2"/>
      <c r="O50" s="2"/>
      <c r="P50" s="2"/>
      <c r="Q50" s="2"/>
    </row>
    <row r="51">
      <c r="A51" s="10"/>
      <c r="B51" s="49">
        <v>5</v>
      </c>
      <c r="C51" s="50" t="s">
        <v>345</v>
      </c>
      <c r="D51" s="50">
        <v>1</v>
      </c>
      <c r="E51" s="50" t="s">
        <v>346</v>
      </c>
      <c r="F51" s="50" t="s">
        <v>7</v>
      </c>
      <c r="G51" s="51" t="s">
        <v>125</v>
      </c>
      <c r="H51" s="52">
        <v>25.667999999999999</v>
      </c>
      <c r="I51" s="53">
        <v>0</v>
      </c>
      <c r="J51" s="54">
        <f>ROUND(H51*I51,2)</f>
        <v>0</v>
      </c>
      <c r="K51" s="55">
        <v>0.20999999999999999</v>
      </c>
      <c r="L51" s="56">
        <f>ROUND(J51*1.21,2)</f>
        <v>0</v>
      </c>
      <c r="M51" s="13"/>
      <c r="N51" s="2"/>
      <c r="O51" s="2"/>
      <c r="P51" s="2"/>
      <c r="Q51" s="41">
        <f>IF(ISNUMBER(K51),IF(H51&gt;0,IF(I51&gt;0,J51,0),0),0)</f>
        <v>0</v>
      </c>
      <c r="R51" s="9">
        <f>IF(ISNUMBER(K51)=FALSE,J51,0)</f>
        <v>0</v>
      </c>
    </row>
    <row r="52" ht="79.2">
      <c r="A52" s="10"/>
      <c r="B52" s="57" t="s">
        <v>56</v>
      </c>
      <c r="C52" s="1"/>
      <c r="D52" s="1"/>
      <c r="E52" s="58" t="s">
        <v>347</v>
      </c>
      <c r="F52" s="1"/>
      <c r="G52" s="1"/>
      <c r="H52" s="48"/>
      <c r="I52" s="1"/>
      <c r="J52" s="48"/>
      <c r="K52" s="1"/>
      <c r="L52" s="1"/>
      <c r="M52" s="13"/>
      <c r="N52" s="2"/>
      <c r="O52" s="2"/>
      <c r="P52" s="2"/>
      <c r="Q52" s="2"/>
    </row>
    <row r="53">
      <c r="A53" s="10"/>
      <c r="B53" s="57" t="s">
        <v>58</v>
      </c>
      <c r="C53" s="1"/>
      <c r="D53" s="1"/>
      <c r="E53" s="58" t="s">
        <v>348</v>
      </c>
      <c r="F53" s="1"/>
      <c r="G53" s="1"/>
      <c r="H53" s="48"/>
      <c r="I53" s="1"/>
      <c r="J53" s="48"/>
      <c r="K53" s="1"/>
      <c r="L53" s="1"/>
      <c r="M53" s="13"/>
      <c r="N53" s="2"/>
      <c r="O53" s="2"/>
      <c r="P53" s="2"/>
      <c r="Q53" s="2"/>
    </row>
    <row r="54" ht="382.8">
      <c r="A54" s="10"/>
      <c r="B54" s="57" t="s">
        <v>60</v>
      </c>
      <c r="C54" s="1"/>
      <c r="D54" s="1"/>
      <c r="E54" s="58" t="s">
        <v>141</v>
      </c>
      <c r="F54" s="1"/>
      <c r="G54" s="1"/>
      <c r="H54" s="48"/>
      <c r="I54" s="1"/>
      <c r="J54" s="48"/>
      <c r="K54" s="1"/>
      <c r="L54" s="1"/>
      <c r="M54" s="13"/>
      <c r="N54" s="2"/>
      <c r="O54" s="2"/>
      <c r="P54" s="2"/>
      <c r="Q54" s="2"/>
    </row>
    <row r="55" thickBot="1" ht="13.95">
      <c r="A55" s="10"/>
      <c r="B55" s="59" t="s">
        <v>62</v>
      </c>
      <c r="C55" s="30"/>
      <c r="D55" s="30"/>
      <c r="E55" s="60" t="s">
        <v>63</v>
      </c>
      <c r="F55" s="30"/>
      <c r="G55" s="30"/>
      <c r="H55" s="61"/>
      <c r="I55" s="30"/>
      <c r="J55" s="61"/>
      <c r="K55" s="30"/>
      <c r="L55" s="30"/>
      <c r="M55" s="13"/>
      <c r="N55" s="2"/>
      <c r="O55" s="2"/>
      <c r="P55" s="2"/>
      <c r="Q55" s="2"/>
    </row>
    <row r="56" thickTop="1" ht="13.95">
      <c r="A56" s="10"/>
      <c r="B56" s="49">
        <v>6</v>
      </c>
      <c r="C56" s="50" t="s">
        <v>345</v>
      </c>
      <c r="D56" s="50">
        <v>2</v>
      </c>
      <c r="E56" s="50" t="s">
        <v>346</v>
      </c>
      <c r="F56" s="50" t="s">
        <v>7</v>
      </c>
      <c r="G56" s="51" t="s">
        <v>125</v>
      </c>
      <c r="H56" s="62">
        <v>77.004000000000005</v>
      </c>
      <c r="I56" s="63">
        <v>0</v>
      </c>
      <c r="J56" s="64">
        <f>ROUND(H56*I56,2)</f>
        <v>0</v>
      </c>
      <c r="K56" s="65">
        <v>0.20999999999999999</v>
      </c>
      <c r="L56" s="66">
        <f>ROUND(J56*1.21,2)</f>
        <v>0</v>
      </c>
      <c r="M56" s="13"/>
      <c r="N56" s="2"/>
      <c r="O56" s="2"/>
      <c r="P56" s="2"/>
      <c r="Q56" s="41">
        <f>IF(ISNUMBER(K56),IF(H56&gt;0,IF(I56&gt;0,J56,0),0),0)</f>
        <v>0</v>
      </c>
      <c r="R56" s="9">
        <f>IF(ISNUMBER(K56)=FALSE,J56,0)</f>
        <v>0</v>
      </c>
    </row>
    <row r="57" ht="79.2">
      <c r="A57" s="10"/>
      <c r="B57" s="57" t="s">
        <v>56</v>
      </c>
      <c r="C57" s="1"/>
      <c r="D57" s="1"/>
      <c r="E57" s="58" t="s">
        <v>349</v>
      </c>
      <c r="F57" s="1"/>
      <c r="G57" s="1"/>
      <c r="H57" s="48"/>
      <c r="I57" s="1"/>
      <c r="J57" s="48"/>
      <c r="K57" s="1"/>
      <c r="L57" s="1"/>
      <c r="M57" s="13"/>
      <c r="N57" s="2"/>
      <c r="O57" s="2"/>
      <c r="P57" s="2"/>
      <c r="Q57" s="2"/>
    </row>
    <row r="58">
      <c r="A58" s="10"/>
      <c r="B58" s="57" t="s">
        <v>58</v>
      </c>
      <c r="C58" s="1"/>
      <c r="D58" s="1"/>
      <c r="E58" s="58" t="s">
        <v>350</v>
      </c>
      <c r="F58" s="1"/>
      <c r="G58" s="1"/>
      <c r="H58" s="48"/>
      <c r="I58" s="1"/>
      <c r="J58" s="48"/>
      <c r="K58" s="1"/>
      <c r="L58" s="1"/>
      <c r="M58" s="13"/>
      <c r="N58" s="2"/>
      <c r="O58" s="2"/>
      <c r="P58" s="2"/>
      <c r="Q58" s="2"/>
    </row>
    <row r="59" ht="382.8">
      <c r="A59" s="10"/>
      <c r="B59" s="57" t="s">
        <v>60</v>
      </c>
      <c r="C59" s="1"/>
      <c r="D59" s="1"/>
      <c r="E59" s="58" t="s">
        <v>141</v>
      </c>
      <c r="F59" s="1"/>
      <c r="G59" s="1"/>
      <c r="H59" s="48"/>
      <c r="I59" s="1"/>
      <c r="J59" s="48"/>
      <c r="K59" s="1"/>
      <c r="L59" s="1"/>
      <c r="M59" s="13"/>
      <c r="N59" s="2"/>
      <c r="O59" s="2"/>
      <c r="P59" s="2"/>
      <c r="Q59" s="2"/>
    </row>
    <row r="60" thickBot="1" ht="13.95">
      <c r="A60" s="10"/>
      <c r="B60" s="59" t="s">
        <v>62</v>
      </c>
      <c r="C60" s="30"/>
      <c r="D60" s="30"/>
      <c r="E60" s="60" t="s">
        <v>63</v>
      </c>
      <c r="F60" s="30"/>
      <c r="G60" s="30"/>
      <c r="H60" s="61"/>
      <c r="I60" s="30"/>
      <c r="J60" s="61"/>
      <c r="K60" s="30"/>
      <c r="L60" s="30"/>
      <c r="M60" s="13"/>
      <c r="N60" s="2"/>
      <c r="O60" s="2"/>
      <c r="P60" s="2"/>
      <c r="Q60" s="2"/>
    </row>
    <row r="61" thickTop="1" ht="13.95">
      <c r="A61" s="10"/>
      <c r="B61" s="49">
        <v>7</v>
      </c>
      <c r="C61" s="50" t="s">
        <v>137</v>
      </c>
      <c r="D61" s="50">
        <v>1</v>
      </c>
      <c r="E61" s="50" t="s">
        <v>138</v>
      </c>
      <c r="F61" s="50" t="s">
        <v>7</v>
      </c>
      <c r="G61" s="51" t="s">
        <v>125</v>
      </c>
      <c r="H61" s="62">
        <v>25.667999999999999</v>
      </c>
      <c r="I61" s="63">
        <v>0</v>
      </c>
      <c r="J61" s="64">
        <f>ROUND(H61*I61,2)</f>
        <v>0</v>
      </c>
      <c r="K61" s="65">
        <v>0.20999999999999999</v>
      </c>
      <c r="L61" s="66">
        <f>ROUND(J61*1.21,2)</f>
        <v>0</v>
      </c>
      <c r="M61" s="13"/>
      <c r="N61" s="2"/>
      <c r="O61" s="2"/>
      <c r="P61" s="2"/>
      <c r="Q61" s="41">
        <f>IF(ISNUMBER(K61),IF(H61&gt;0,IF(I61&gt;0,J61,0),0),0)</f>
        <v>0</v>
      </c>
      <c r="R61" s="9">
        <f>IF(ISNUMBER(K61)=FALSE,J61,0)</f>
        <v>0</v>
      </c>
    </row>
    <row r="62" ht="79.2">
      <c r="A62" s="10"/>
      <c r="B62" s="57" t="s">
        <v>56</v>
      </c>
      <c r="C62" s="1"/>
      <c r="D62" s="1"/>
      <c r="E62" s="58" t="s">
        <v>347</v>
      </c>
      <c r="F62" s="1"/>
      <c r="G62" s="1"/>
      <c r="H62" s="48"/>
      <c r="I62" s="1"/>
      <c r="J62" s="48"/>
      <c r="K62" s="1"/>
      <c r="L62" s="1"/>
      <c r="M62" s="13"/>
      <c r="N62" s="2"/>
      <c r="O62" s="2"/>
      <c r="P62" s="2"/>
      <c r="Q62" s="2"/>
    </row>
    <row r="63">
      <c r="A63" s="10"/>
      <c r="B63" s="57" t="s">
        <v>58</v>
      </c>
      <c r="C63" s="1"/>
      <c r="D63" s="1"/>
      <c r="E63" s="58" t="s">
        <v>348</v>
      </c>
      <c r="F63" s="1"/>
      <c r="G63" s="1"/>
      <c r="H63" s="48"/>
      <c r="I63" s="1"/>
      <c r="J63" s="48"/>
      <c r="K63" s="1"/>
      <c r="L63" s="1"/>
      <c r="M63" s="13"/>
      <c r="N63" s="2"/>
      <c r="O63" s="2"/>
      <c r="P63" s="2"/>
      <c r="Q63" s="2"/>
    </row>
    <row r="64" ht="382.8">
      <c r="A64" s="10"/>
      <c r="B64" s="57" t="s">
        <v>60</v>
      </c>
      <c r="C64" s="1"/>
      <c r="D64" s="1"/>
      <c r="E64" s="58" t="s">
        <v>141</v>
      </c>
      <c r="F64" s="1"/>
      <c r="G64" s="1"/>
      <c r="H64" s="48"/>
      <c r="I64" s="1"/>
      <c r="J64" s="48"/>
      <c r="K64" s="1"/>
      <c r="L64" s="1"/>
      <c r="M64" s="13"/>
      <c r="N64" s="2"/>
      <c r="O64" s="2"/>
      <c r="P64" s="2"/>
      <c r="Q64" s="2"/>
    </row>
    <row r="65" thickBot="1" ht="13.95">
      <c r="A65" s="10"/>
      <c r="B65" s="59" t="s">
        <v>62</v>
      </c>
      <c r="C65" s="30"/>
      <c r="D65" s="30"/>
      <c r="E65" s="60" t="s">
        <v>63</v>
      </c>
      <c r="F65" s="30"/>
      <c r="G65" s="30"/>
      <c r="H65" s="61"/>
      <c r="I65" s="30"/>
      <c r="J65" s="61"/>
      <c r="K65" s="30"/>
      <c r="L65" s="30"/>
      <c r="M65" s="13"/>
      <c r="N65" s="2"/>
      <c r="O65" s="2"/>
      <c r="P65" s="2"/>
      <c r="Q65" s="2"/>
    </row>
    <row r="66" thickTop="1" ht="13.95">
      <c r="A66" s="10"/>
      <c r="B66" s="49">
        <v>8</v>
      </c>
      <c r="C66" s="50" t="s">
        <v>137</v>
      </c>
      <c r="D66" s="50">
        <v>2</v>
      </c>
      <c r="E66" s="50" t="s">
        <v>138</v>
      </c>
      <c r="F66" s="50" t="s">
        <v>7</v>
      </c>
      <c r="G66" s="51" t="s">
        <v>125</v>
      </c>
      <c r="H66" s="62">
        <v>77.004000000000005</v>
      </c>
      <c r="I66" s="63">
        <v>0</v>
      </c>
      <c r="J66" s="64">
        <f>ROUND(H66*I66,2)</f>
        <v>0</v>
      </c>
      <c r="K66" s="65">
        <v>0.20999999999999999</v>
      </c>
      <c r="L66" s="66">
        <f>ROUND(J66*1.21,2)</f>
        <v>0</v>
      </c>
      <c r="M66" s="13"/>
      <c r="N66" s="2"/>
      <c r="O66" s="2"/>
      <c r="P66" s="2"/>
      <c r="Q66" s="41">
        <f>IF(ISNUMBER(K66),IF(H66&gt;0,IF(I66&gt;0,J66,0),0),0)</f>
        <v>0</v>
      </c>
      <c r="R66" s="9">
        <f>IF(ISNUMBER(K66)=FALSE,J66,0)</f>
        <v>0</v>
      </c>
    </row>
    <row r="67" ht="79.2">
      <c r="A67" s="10"/>
      <c r="B67" s="57" t="s">
        <v>56</v>
      </c>
      <c r="C67" s="1"/>
      <c r="D67" s="1"/>
      <c r="E67" s="58" t="s">
        <v>351</v>
      </c>
      <c r="F67" s="1"/>
      <c r="G67" s="1"/>
      <c r="H67" s="48"/>
      <c r="I67" s="1"/>
      <c r="J67" s="48"/>
      <c r="K67" s="1"/>
      <c r="L67" s="1"/>
      <c r="M67" s="13"/>
      <c r="N67" s="2"/>
      <c r="O67" s="2"/>
      <c r="P67" s="2"/>
      <c r="Q67" s="2"/>
    </row>
    <row r="68">
      <c r="A68" s="10"/>
      <c r="B68" s="57" t="s">
        <v>58</v>
      </c>
      <c r="C68" s="1"/>
      <c r="D68" s="1"/>
      <c r="E68" s="58" t="s">
        <v>350</v>
      </c>
      <c r="F68" s="1"/>
      <c r="G68" s="1"/>
      <c r="H68" s="48"/>
      <c r="I68" s="1"/>
      <c r="J68" s="48"/>
      <c r="K68" s="1"/>
      <c r="L68" s="1"/>
      <c r="M68" s="13"/>
      <c r="N68" s="2"/>
      <c r="O68" s="2"/>
      <c r="P68" s="2"/>
      <c r="Q68" s="2"/>
    </row>
    <row r="69" ht="382.8">
      <c r="A69" s="10"/>
      <c r="B69" s="57" t="s">
        <v>60</v>
      </c>
      <c r="C69" s="1"/>
      <c r="D69" s="1"/>
      <c r="E69" s="58" t="s">
        <v>141</v>
      </c>
      <c r="F69" s="1"/>
      <c r="G69" s="1"/>
      <c r="H69" s="48"/>
      <c r="I69" s="1"/>
      <c r="J69" s="48"/>
      <c r="K69" s="1"/>
      <c r="L69" s="1"/>
      <c r="M69" s="13"/>
      <c r="N69" s="2"/>
      <c r="O69" s="2"/>
      <c r="P69" s="2"/>
      <c r="Q69" s="2"/>
    </row>
    <row r="70" thickBot="1" ht="13.95">
      <c r="A70" s="10"/>
      <c r="B70" s="59" t="s">
        <v>62</v>
      </c>
      <c r="C70" s="30"/>
      <c r="D70" s="30"/>
      <c r="E70" s="60" t="s">
        <v>63</v>
      </c>
      <c r="F70" s="30"/>
      <c r="G70" s="30"/>
      <c r="H70" s="61"/>
      <c r="I70" s="30"/>
      <c r="J70" s="61"/>
      <c r="K70" s="30"/>
      <c r="L70" s="30"/>
      <c r="M70" s="13"/>
      <c r="N70" s="2"/>
      <c r="O70" s="2"/>
      <c r="P70" s="2"/>
      <c r="Q70" s="2"/>
    </row>
    <row r="71" thickTop="1" ht="13.95">
      <c r="A71" s="10"/>
      <c r="B71" s="49">
        <v>9</v>
      </c>
      <c r="C71" s="50" t="s">
        <v>352</v>
      </c>
      <c r="D71" s="50" t="s">
        <v>7</v>
      </c>
      <c r="E71" s="50" t="s">
        <v>353</v>
      </c>
      <c r="F71" s="50" t="s">
        <v>7</v>
      </c>
      <c r="G71" s="51" t="s">
        <v>125</v>
      </c>
      <c r="H71" s="62">
        <v>51.335999999999999</v>
      </c>
      <c r="I71" s="63">
        <v>0</v>
      </c>
      <c r="J71" s="64">
        <f>ROUND(H71*I71,2)</f>
        <v>0</v>
      </c>
      <c r="K71" s="65">
        <v>0.20999999999999999</v>
      </c>
      <c r="L71" s="66">
        <f>ROUND(J71*1.21,2)</f>
        <v>0</v>
      </c>
      <c r="M71" s="13"/>
      <c r="N71" s="2"/>
      <c r="O71" s="2"/>
      <c r="P71" s="2"/>
      <c r="Q71" s="41">
        <f>IF(ISNUMBER(K71),IF(H71&gt;0,IF(I71&gt;0,J71,0),0),0)</f>
        <v>0</v>
      </c>
      <c r="R71" s="9">
        <f>IF(ISNUMBER(K71)=FALSE,J71,0)</f>
        <v>0</v>
      </c>
    </row>
    <row r="72" ht="79.2">
      <c r="A72" s="10"/>
      <c r="B72" s="57" t="s">
        <v>56</v>
      </c>
      <c r="C72" s="1"/>
      <c r="D72" s="1"/>
      <c r="E72" s="58" t="s">
        <v>354</v>
      </c>
      <c r="F72" s="1"/>
      <c r="G72" s="1"/>
      <c r="H72" s="48"/>
      <c r="I72" s="1"/>
      <c r="J72" s="48"/>
      <c r="K72" s="1"/>
      <c r="L72" s="1"/>
      <c r="M72" s="13"/>
      <c r="N72" s="2"/>
      <c r="O72" s="2"/>
      <c r="P72" s="2"/>
      <c r="Q72" s="2"/>
    </row>
    <row r="73">
      <c r="A73" s="10"/>
      <c r="B73" s="57" t="s">
        <v>58</v>
      </c>
      <c r="C73" s="1"/>
      <c r="D73" s="1"/>
      <c r="E73" s="58" t="s">
        <v>355</v>
      </c>
      <c r="F73" s="1"/>
      <c r="G73" s="1"/>
      <c r="H73" s="48"/>
      <c r="I73" s="1"/>
      <c r="J73" s="48"/>
      <c r="K73" s="1"/>
      <c r="L73" s="1"/>
      <c r="M73" s="13"/>
      <c r="N73" s="2"/>
      <c r="O73" s="2"/>
      <c r="P73" s="2"/>
      <c r="Q73" s="2"/>
    </row>
    <row r="74" ht="382.8">
      <c r="A74" s="10"/>
      <c r="B74" s="57" t="s">
        <v>60</v>
      </c>
      <c r="C74" s="1"/>
      <c r="D74" s="1"/>
      <c r="E74" s="58" t="s">
        <v>141</v>
      </c>
      <c r="F74" s="1"/>
      <c r="G74" s="1"/>
      <c r="H74" s="48"/>
      <c r="I74" s="1"/>
      <c r="J74" s="48"/>
      <c r="K74" s="1"/>
      <c r="L74" s="1"/>
      <c r="M74" s="13"/>
      <c r="N74" s="2"/>
      <c r="O74" s="2"/>
      <c r="P74" s="2"/>
      <c r="Q74" s="2"/>
    </row>
    <row r="75" thickBot="1" ht="13.95">
      <c r="A75" s="10"/>
      <c r="B75" s="59" t="s">
        <v>62</v>
      </c>
      <c r="C75" s="30"/>
      <c r="D75" s="30"/>
      <c r="E75" s="60" t="s">
        <v>63</v>
      </c>
      <c r="F75" s="30"/>
      <c r="G75" s="30"/>
      <c r="H75" s="61"/>
      <c r="I75" s="30"/>
      <c r="J75" s="61"/>
      <c r="K75" s="30"/>
      <c r="L75" s="30"/>
      <c r="M75" s="13"/>
      <c r="N75" s="2"/>
      <c r="O75" s="2"/>
      <c r="P75" s="2"/>
      <c r="Q75" s="2"/>
    </row>
    <row r="76" thickTop="1" ht="13.95">
      <c r="A76" s="10"/>
      <c r="B76" s="49">
        <v>10</v>
      </c>
      <c r="C76" s="50" t="s">
        <v>356</v>
      </c>
      <c r="D76" s="50"/>
      <c r="E76" s="50" t="s">
        <v>357</v>
      </c>
      <c r="F76" s="50" t="s">
        <v>7</v>
      </c>
      <c r="G76" s="51" t="s">
        <v>125</v>
      </c>
      <c r="H76" s="62">
        <v>68.400000000000006</v>
      </c>
      <c r="I76" s="63">
        <v>0</v>
      </c>
      <c r="J76" s="64">
        <f>ROUND(H76*I76,2)</f>
        <v>0</v>
      </c>
      <c r="K76" s="65">
        <v>0.20999999999999999</v>
      </c>
      <c r="L76" s="66">
        <f>ROUND(J76*1.21,2)</f>
        <v>0</v>
      </c>
      <c r="M76" s="13"/>
      <c r="N76" s="2"/>
      <c r="O76" s="2"/>
      <c r="P76" s="2"/>
      <c r="Q76" s="41">
        <f>IF(ISNUMBER(K76),IF(H76&gt;0,IF(I76&gt;0,J76,0),0),0)</f>
        <v>0</v>
      </c>
      <c r="R76" s="9">
        <f>IF(ISNUMBER(K76)=FALSE,J76,0)</f>
        <v>0</v>
      </c>
    </row>
    <row r="77" ht="26.4">
      <c r="A77" s="10"/>
      <c r="B77" s="57" t="s">
        <v>56</v>
      </c>
      <c r="C77" s="1"/>
      <c r="D77" s="1"/>
      <c r="E77" s="58" t="s">
        <v>358</v>
      </c>
      <c r="F77" s="1"/>
      <c r="G77" s="1"/>
      <c r="H77" s="48"/>
      <c r="I77" s="1"/>
      <c r="J77" s="48"/>
      <c r="K77" s="1"/>
      <c r="L77" s="1"/>
      <c r="M77" s="13"/>
      <c r="N77" s="2"/>
      <c r="O77" s="2"/>
      <c r="P77" s="2"/>
      <c r="Q77" s="2"/>
    </row>
    <row r="78">
      <c r="A78" s="10"/>
      <c r="B78" s="57" t="s">
        <v>58</v>
      </c>
      <c r="C78" s="1"/>
      <c r="D78" s="1"/>
      <c r="E78" s="58" t="s">
        <v>335</v>
      </c>
      <c r="F78" s="1"/>
      <c r="G78" s="1"/>
      <c r="H78" s="48"/>
      <c r="I78" s="1"/>
      <c r="J78" s="48"/>
      <c r="K78" s="1"/>
      <c r="L78" s="1"/>
      <c r="M78" s="13"/>
      <c r="N78" s="2"/>
      <c r="O78" s="2"/>
      <c r="P78" s="2"/>
      <c r="Q78" s="2"/>
    </row>
    <row r="79" ht="316.8">
      <c r="A79" s="10"/>
      <c r="B79" s="57" t="s">
        <v>60</v>
      </c>
      <c r="C79" s="1"/>
      <c r="D79" s="1"/>
      <c r="E79" s="58" t="s">
        <v>359</v>
      </c>
      <c r="F79" s="1"/>
      <c r="G79" s="1"/>
      <c r="H79" s="48"/>
      <c r="I79" s="1"/>
      <c r="J79" s="48"/>
      <c r="K79" s="1"/>
      <c r="L79" s="1"/>
      <c r="M79" s="13"/>
      <c r="N79" s="2"/>
      <c r="O79" s="2"/>
      <c r="P79" s="2"/>
      <c r="Q79" s="2"/>
    </row>
    <row r="80" thickBot="1" ht="13.95">
      <c r="A80" s="10"/>
      <c r="B80" s="59" t="s">
        <v>62</v>
      </c>
      <c r="C80" s="30"/>
      <c r="D80" s="30"/>
      <c r="E80" s="60" t="s">
        <v>63</v>
      </c>
      <c r="F80" s="30"/>
      <c r="G80" s="30"/>
      <c r="H80" s="61"/>
      <c r="I80" s="30"/>
      <c r="J80" s="61"/>
      <c r="K80" s="30"/>
      <c r="L80" s="30"/>
      <c r="M80" s="13"/>
      <c r="N80" s="2"/>
      <c r="O80" s="2"/>
      <c r="P80" s="2"/>
      <c r="Q80" s="2"/>
    </row>
    <row r="81" thickTop="1" ht="13.95">
      <c r="A81" s="10"/>
      <c r="B81" s="49">
        <v>11</v>
      </c>
      <c r="C81" s="50" t="s">
        <v>151</v>
      </c>
      <c r="D81" s="50" t="s">
        <v>7</v>
      </c>
      <c r="E81" s="50" t="s">
        <v>152</v>
      </c>
      <c r="F81" s="50" t="s">
        <v>7</v>
      </c>
      <c r="G81" s="51" t="s">
        <v>125</v>
      </c>
      <c r="H81" s="62">
        <v>256.68000000000001</v>
      </c>
      <c r="I81" s="63">
        <v>0</v>
      </c>
      <c r="J81" s="64">
        <f>ROUND(H81*I81,2)</f>
        <v>0</v>
      </c>
      <c r="K81" s="65">
        <v>0.20999999999999999</v>
      </c>
      <c r="L81" s="66">
        <f>ROUND(J81*1.21,2)</f>
        <v>0</v>
      </c>
      <c r="M81" s="13"/>
      <c r="N81" s="2"/>
      <c r="O81" s="2"/>
      <c r="P81" s="2"/>
      <c r="Q81" s="41">
        <f>IF(ISNUMBER(K81),IF(H81&gt;0,IF(I81&gt;0,J81,0),0),0)</f>
        <v>0</v>
      </c>
      <c r="R81" s="9">
        <f>IF(ISNUMBER(K81)=FALSE,J81,0)</f>
        <v>0</v>
      </c>
    </row>
    <row r="82" ht="26.4">
      <c r="A82" s="10"/>
      <c r="B82" s="57" t="s">
        <v>56</v>
      </c>
      <c r="C82" s="1"/>
      <c r="D82" s="1"/>
      <c r="E82" s="58" t="s">
        <v>360</v>
      </c>
      <c r="F82" s="1"/>
      <c r="G82" s="1"/>
      <c r="H82" s="48"/>
      <c r="I82" s="1"/>
      <c r="J82" s="48"/>
      <c r="K82" s="1"/>
      <c r="L82" s="1"/>
      <c r="M82" s="13"/>
      <c r="N82" s="2"/>
      <c r="O82" s="2"/>
      <c r="P82" s="2"/>
      <c r="Q82" s="2"/>
    </row>
    <row r="83" ht="79.2">
      <c r="A83" s="10"/>
      <c r="B83" s="57" t="s">
        <v>58</v>
      </c>
      <c r="C83" s="1"/>
      <c r="D83" s="1"/>
      <c r="E83" s="58" t="s">
        <v>361</v>
      </c>
      <c r="F83" s="1"/>
      <c r="G83" s="1"/>
      <c r="H83" s="48"/>
      <c r="I83" s="1"/>
      <c r="J83" s="48"/>
      <c r="K83" s="1"/>
      <c r="L83" s="1"/>
      <c r="M83" s="13"/>
      <c r="N83" s="2"/>
      <c r="O83" s="2"/>
      <c r="P83" s="2"/>
      <c r="Q83" s="2"/>
    </row>
    <row r="84" ht="211.2">
      <c r="A84" s="10"/>
      <c r="B84" s="57" t="s">
        <v>60</v>
      </c>
      <c r="C84" s="1"/>
      <c r="D84" s="1"/>
      <c r="E84" s="58" t="s">
        <v>155</v>
      </c>
      <c r="F84" s="1"/>
      <c r="G84" s="1"/>
      <c r="H84" s="48"/>
      <c r="I84" s="1"/>
      <c r="J84" s="48"/>
      <c r="K84" s="1"/>
      <c r="L84" s="1"/>
      <c r="M84" s="13"/>
      <c r="N84" s="2"/>
      <c r="O84" s="2"/>
      <c r="P84" s="2"/>
      <c r="Q84" s="2"/>
    </row>
    <row r="85" thickBot="1" ht="13.95">
      <c r="A85" s="10"/>
      <c r="B85" s="59" t="s">
        <v>62</v>
      </c>
      <c r="C85" s="30"/>
      <c r="D85" s="30"/>
      <c r="E85" s="60" t="s">
        <v>63</v>
      </c>
      <c r="F85" s="30"/>
      <c r="G85" s="30"/>
      <c r="H85" s="61"/>
      <c r="I85" s="30"/>
      <c r="J85" s="61"/>
      <c r="K85" s="30"/>
      <c r="L85" s="30"/>
      <c r="M85" s="13"/>
      <c r="N85" s="2"/>
      <c r="O85" s="2"/>
      <c r="P85" s="2"/>
      <c r="Q85" s="2"/>
    </row>
    <row r="86" thickTop="1" ht="13.95">
      <c r="A86" s="10"/>
      <c r="B86" s="49">
        <v>12</v>
      </c>
      <c r="C86" s="50" t="s">
        <v>362</v>
      </c>
      <c r="D86" s="50" t="s">
        <v>7</v>
      </c>
      <c r="E86" s="50" t="s">
        <v>363</v>
      </c>
      <c r="F86" s="50" t="s">
        <v>7</v>
      </c>
      <c r="G86" s="51" t="s">
        <v>125</v>
      </c>
      <c r="H86" s="62">
        <v>51.335999999999999</v>
      </c>
      <c r="I86" s="63">
        <v>0</v>
      </c>
      <c r="J86" s="64">
        <f>ROUND(H86*I86,2)</f>
        <v>0</v>
      </c>
      <c r="K86" s="65">
        <v>0.20999999999999999</v>
      </c>
      <c r="L86" s="66">
        <f>ROUND(J86*1.21,2)</f>
        <v>0</v>
      </c>
      <c r="M86" s="13"/>
      <c r="N86" s="2"/>
      <c r="O86" s="2"/>
      <c r="P86" s="2"/>
      <c r="Q86" s="41">
        <f>IF(ISNUMBER(K86),IF(H86&gt;0,IF(I86&gt;0,J86,0),0),0)</f>
        <v>0</v>
      </c>
      <c r="R86" s="9">
        <f>IF(ISNUMBER(K86)=FALSE,J86,0)</f>
        <v>0</v>
      </c>
    </row>
    <row r="87" ht="39.6">
      <c r="A87" s="10"/>
      <c r="B87" s="57" t="s">
        <v>56</v>
      </c>
      <c r="C87" s="1"/>
      <c r="D87" s="1"/>
      <c r="E87" s="58" t="s">
        <v>364</v>
      </c>
      <c r="F87" s="1"/>
      <c r="G87" s="1"/>
      <c r="H87" s="48"/>
      <c r="I87" s="1"/>
      <c r="J87" s="48"/>
      <c r="K87" s="1"/>
      <c r="L87" s="1"/>
      <c r="M87" s="13"/>
      <c r="N87" s="2"/>
      <c r="O87" s="2"/>
      <c r="P87" s="2"/>
      <c r="Q87" s="2"/>
    </row>
    <row r="88">
      <c r="A88" s="10"/>
      <c r="B88" s="57" t="s">
        <v>58</v>
      </c>
      <c r="C88" s="1"/>
      <c r="D88" s="1"/>
      <c r="E88" s="58" t="s">
        <v>365</v>
      </c>
      <c r="F88" s="1"/>
      <c r="G88" s="1"/>
      <c r="H88" s="48"/>
      <c r="I88" s="1"/>
      <c r="J88" s="48"/>
      <c r="K88" s="1"/>
      <c r="L88" s="1"/>
      <c r="M88" s="13"/>
      <c r="N88" s="2"/>
      <c r="O88" s="2"/>
      <c r="P88" s="2"/>
      <c r="Q88" s="2"/>
    </row>
    <row r="89" ht="290.4">
      <c r="A89" s="10"/>
      <c r="B89" s="57" t="s">
        <v>60</v>
      </c>
      <c r="C89" s="1"/>
      <c r="D89" s="1"/>
      <c r="E89" s="58" t="s">
        <v>366</v>
      </c>
      <c r="F89" s="1"/>
      <c r="G89" s="1"/>
      <c r="H89" s="48"/>
      <c r="I89" s="1"/>
      <c r="J89" s="48"/>
      <c r="K89" s="1"/>
      <c r="L89" s="1"/>
      <c r="M89" s="13"/>
      <c r="N89" s="2"/>
      <c r="O89" s="2"/>
      <c r="P89" s="2"/>
      <c r="Q89" s="2"/>
    </row>
    <row r="90" thickBot="1" ht="13.95">
      <c r="A90" s="10"/>
      <c r="B90" s="59" t="s">
        <v>62</v>
      </c>
      <c r="C90" s="30"/>
      <c r="D90" s="30"/>
      <c r="E90" s="60" t="s">
        <v>63</v>
      </c>
      <c r="F90" s="30"/>
      <c r="G90" s="30"/>
      <c r="H90" s="61"/>
      <c r="I90" s="30"/>
      <c r="J90" s="61"/>
      <c r="K90" s="30"/>
      <c r="L90" s="30"/>
      <c r="M90" s="13"/>
      <c r="N90" s="2"/>
      <c r="O90" s="2"/>
      <c r="P90" s="2"/>
      <c r="Q90" s="2"/>
    </row>
    <row r="91" thickTop="1" ht="13.95">
      <c r="A91" s="10"/>
      <c r="B91" s="49">
        <v>13</v>
      </c>
      <c r="C91" s="50" t="s">
        <v>367</v>
      </c>
      <c r="D91" s="50" t="s">
        <v>7</v>
      </c>
      <c r="E91" s="50" t="s">
        <v>368</v>
      </c>
      <c r="F91" s="50" t="s">
        <v>7</v>
      </c>
      <c r="G91" s="51" t="s">
        <v>125</v>
      </c>
      <c r="H91" s="62">
        <v>209.48400000000001</v>
      </c>
      <c r="I91" s="63">
        <v>0</v>
      </c>
      <c r="J91" s="64">
        <f>ROUND(H91*I91,2)</f>
        <v>0</v>
      </c>
      <c r="K91" s="65">
        <v>0.20999999999999999</v>
      </c>
      <c r="L91" s="66">
        <f>ROUND(J91*1.21,2)</f>
        <v>0</v>
      </c>
      <c r="M91" s="13"/>
      <c r="N91" s="2"/>
      <c r="O91" s="2"/>
      <c r="P91" s="2"/>
      <c r="Q91" s="41">
        <f>IF(ISNUMBER(K91),IF(H91&gt;0,IF(I91&gt;0,J91,0),0),0)</f>
        <v>0</v>
      </c>
      <c r="R91" s="9">
        <f>IF(ISNUMBER(K91)=FALSE,J91,0)</f>
        <v>0</v>
      </c>
    </row>
    <row r="92" ht="39.6">
      <c r="A92" s="10"/>
      <c r="B92" s="57" t="s">
        <v>56</v>
      </c>
      <c r="C92" s="1"/>
      <c r="D92" s="1"/>
      <c r="E92" s="58" t="s">
        <v>369</v>
      </c>
      <c r="F92" s="1"/>
      <c r="G92" s="1"/>
      <c r="H92" s="48"/>
      <c r="I92" s="1"/>
      <c r="J92" s="48"/>
      <c r="K92" s="1"/>
      <c r="L92" s="1"/>
      <c r="M92" s="13"/>
      <c r="N92" s="2"/>
      <c r="O92" s="2"/>
      <c r="P92" s="2"/>
      <c r="Q92" s="2"/>
    </row>
    <row r="93" ht="39.6">
      <c r="A93" s="10"/>
      <c r="B93" s="57" t="s">
        <v>58</v>
      </c>
      <c r="C93" s="1"/>
      <c r="D93" s="1"/>
      <c r="E93" s="58" t="s">
        <v>370</v>
      </c>
      <c r="F93" s="1"/>
      <c r="G93" s="1"/>
      <c r="H93" s="48"/>
      <c r="I93" s="1"/>
      <c r="J93" s="48"/>
      <c r="K93" s="1"/>
      <c r="L93" s="1"/>
      <c r="M93" s="13"/>
      <c r="N93" s="2"/>
      <c r="O93" s="2"/>
      <c r="P93" s="2"/>
      <c r="Q93" s="2"/>
    </row>
    <row r="94" ht="356.4">
      <c r="A94" s="10"/>
      <c r="B94" s="57" t="s">
        <v>60</v>
      </c>
      <c r="C94" s="1"/>
      <c r="D94" s="1"/>
      <c r="E94" s="58" t="s">
        <v>371</v>
      </c>
      <c r="F94" s="1"/>
      <c r="G94" s="1"/>
      <c r="H94" s="48"/>
      <c r="I94" s="1"/>
      <c r="J94" s="48"/>
      <c r="K94" s="1"/>
      <c r="L94" s="1"/>
      <c r="M94" s="13"/>
      <c r="N94" s="2"/>
      <c r="O94" s="2"/>
      <c r="P94" s="2"/>
      <c r="Q94" s="2"/>
    </row>
    <row r="95" thickBot="1" ht="13.95">
      <c r="A95" s="10"/>
      <c r="B95" s="59" t="s">
        <v>62</v>
      </c>
      <c r="C95" s="30"/>
      <c r="D95" s="30"/>
      <c r="E95" s="60" t="s">
        <v>63</v>
      </c>
      <c r="F95" s="30"/>
      <c r="G95" s="30"/>
      <c r="H95" s="61"/>
      <c r="I95" s="30"/>
      <c r="J95" s="61"/>
      <c r="K95" s="30"/>
      <c r="L95" s="30"/>
      <c r="M95" s="13"/>
      <c r="N95" s="2"/>
      <c r="O95" s="2"/>
      <c r="P95" s="2"/>
      <c r="Q95" s="2"/>
    </row>
    <row r="96" thickTop="1" ht="13.95">
      <c r="A96" s="10"/>
      <c r="B96" s="49">
        <v>14</v>
      </c>
      <c r="C96" s="50" t="s">
        <v>186</v>
      </c>
      <c r="D96" s="50" t="s">
        <v>7</v>
      </c>
      <c r="E96" s="50" t="s">
        <v>187</v>
      </c>
      <c r="F96" s="50" t="s">
        <v>7</v>
      </c>
      <c r="G96" s="51" t="s">
        <v>182</v>
      </c>
      <c r="H96" s="62">
        <v>80</v>
      </c>
      <c r="I96" s="63">
        <v>0</v>
      </c>
      <c r="J96" s="64">
        <f>ROUND(H96*I96,2)</f>
        <v>0</v>
      </c>
      <c r="K96" s="65">
        <v>0.20999999999999999</v>
      </c>
      <c r="L96" s="66">
        <f>ROUND(J96*1.21,2)</f>
        <v>0</v>
      </c>
      <c r="M96" s="13"/>
      <c r="N96" s="2"/>
      <c r="O96" s="2"/>
      <c r="P96" s="2"/>
      <c r="Q96" s="41">
        <f>IF(ISNUMBER(K96),IF(H96&gt;0,IF(I96&gt;0,J96,0),0),0)</f>
        <v>0</v>
      </c>
      <c r="R96" s="9">
        <f>IF(ISNUMBER(K96)=FALSE,J96,0)</f>
        <v>0</v>
      </c>
    </row>
    <row r="97" ht="39.6">
      <c r="A97" s="10"/>
      <c r="B97" s="57" t="s">
        <v>56</v>
      </c>
      <c r="C97" s="1"/>
      <c r="D97" s="1"/>
      <c r="E97" s="58" t="s">
        <v>372</v>
      </c>
      <c r="F97" s="1"/>
      <c r="G97" s="1"/>
      <c r="H97" s="48"/>
      <c r="I97" s="1"/>
      <c r="J97" s="48"/>
      <c r="K97" s="1"/>
      <c r="L97" s="1"/>
      <c r="M97" s="13"/>
      <c r="N97" s="2"/>
      <c r="O97" s="2"/>
      <c r="P97" s="2"/>
      <c r="Q97" s="2"/>
    </row>
    <row r="98">
      <c r="A98" s="10"/>
      <c r="B98" s="57" t="s">
        <v>58</v>
      </c>
      <c r="C98" s="1"/>
      <c r="D98" s="1"/>
      <c r="E98" s="58" t="s">
        <v>373</v>
      </c>
      <c r="F98" s="1"/>
      <c r="G98" s="1"/>
      <c r="H98" s="48"/>
      <c r="I98" s="1"/>
      <c r="J98" s="48"/>
      <c r="K98" s="1"/>
      <c r="L98" s="1"/>
      <c r="M98" s="13"/>
      <c r="N98" s="2"/>
      <c r="O98" s="2"/>
      <c r="P98" s="2"/>
      <c r="Q98" s="2"/>
    </row>
    <row r="99" ht="52.8">
      <c r="A99" s="10"/>
      <c r="B99" s="57" t="s">
        <v>60</v>
      </c>
      <c r="C99" s="1"/>
      <c r="D99" s="1"/>
      <c r="E99" s="58" t="s">
        <v>190</v>
      </c>
      <c r="F99" s="1"/>
      <c r="G99" s="1"/>
      <c r="H99" s="48"/>
      <c r="I99" s="1"/>
      <c r="J99" s="48"/>
      <c r="K99" s="1"/>
      <c r="L99" s="1"/>
      <c r="M99" s="13"/>
      <c r="N99" s="2"/>
      <c r="O99" s="2"/>
      <c r="P99" s="2"/>
      <c r="Q99" s="2"/>
    </row>
    <row r="100" thickBot="1" ht="13.95">
      <c r="A100" s="10"/>
      <c r="B100" s="59" t="s">
        <v>62</v>
      </c>
      <c r="C100" s="30"/>
      <c r="D100" s="30"/>
      <c r="E100" s="60" t="s">
        <v>63</v>
      </c>
      <c r="F100" s="30"/>
      <c r="G100" s="30"/>
      <c r="H100" s="61"/>
      <c r="I100" s="30"/>
      <c r="J100" s="61"/>
      <c r="K100" s="30"/>
      <c r="L100" s="30"/>
      <c r="M100" s="13"/>
      <c r="N100" s="2"/>
      <c r="O100" s="2"/>
      <c r="P100" s="2"/>
      <c r="Q100" s="2"/>
    </row>
    <row r="101" thickTop="1" ht="13.95">
      <c r="A101" s="10"/>
      <c r="B101" s="49">
        <v>15</v>
      </c>
      <c r="C101" s="50" t="s">
        <v>374</v>
      </c>
      <c r="D101" s="50" t="s">
        <v>7</v>
      </c>
      <c r="E101" s="50" t="s">
        <v>375</v>
      </c>
      <c r="F101" s="50" t="s">
        <v>7</v>
      </c>
      <c r="G101" s="51" t="s">
        <v>182</v>
      </c>
      <c r="H101" s="62">
        <v>228</v>
      </c>
      <c r="I101" s="63">
        <v>0</v>
      </c>
      <c r="J101" s="64">
        <f>ROUND(H101*I101,2)</f>
        <v>0</v>
      </c>
      <c r="K101" s="65">
        <v>0.20999999999999999</v>
      </c>
      <c r="L101" s="66">
        <f>ROUND(J101*1.21,2)</f>
        <v>0</v>
      </c>
      <c r="M101" s="13"/>
      <c r="N101" s="2"/>
      <c r="O101" s="2"/>
      <c r="P101" s="2"/>
      <c r="Q101" s="41">
        <f>IF(ISNUMBER(K101),IF(H101&gt;0,IF(I101&gt;0,J101,0),0),0)</f>
        <v>0</v>
      </c>
      <c r="R101" s="9">
        <f>IF(ISNUMBER(K101)=FALSE,J101,0)</f>
        <v>0</v>
      </c>
    </row>
    <row r="102" ht="26.4">
      <c r="A102" s="10"/>
      <c r="B102" s="57" t="s">
        <v>56</v>
      </c>
      <c r="C102" s="1"/>
      <c r="D102" s="1"/>
      <c r="E102" s="58" t="s">
        <v>376</v>
      </c>
      <c r="F102" s="1"/>
      <c r="G102" s="1"/>
      <c r="H102" s="48"/>
      <c r="I102" s="1"/>
      <c r="J102" s="48"/>
      <c r="K102" s="1"/>
      <c r="L102" s="1"/>
      <c r="M102" s="13"/>
      <c r="N102" s="2"/>
      <c r="O102" s="2"/>
      <c r="P102" s="2"/>
      <c r="Q102" s="2"/>
    </row>
    <row r="103">
      <c r="A103" s="10"/>
      <c r="B103" s="57" t="s">
        <v>58</v>
      </c>
      <c r="C103" s="1"/>
      <c r="D103" s="1"/>
      <c r="E103" s="58" t="s">
        <v>377</v>
      </c>
      <c r="F103" s="1"/>
      <c r="G103" s="1"/>
      <c r="H103" s="48"/>
      <c r="I103" s="1"/>
      <c r="J103" s="48"/>
      <c r="K103" s="1"/>
      <c r="L103" s="1"/>
      <c r="M103" s="13"/>
      <c r="N103" s="2"/>
      <c r="O103" s="2"/>
      <c r="P103" s="2"/>
      <c r="Q103" s="2"/>
    </row>
    <row r="104" ht="66">
      <c r="A104" s="10"/>
      <c r="B104" s="57" t="s">
        <v>60</v>
      </c>
      <c r="C104" s="1"/>
      <c r="D104" s="1"/>
      <c r="E104" s="58" t="s">
        <v>378</v>
      </c>
      <c r="F104" s="1"/>
      <c r="G104" s="1"/>
      <c r="H104" s="48"/>
      <c r="I104" s="1"/>
      <c r="J104" s="48"/>
      <c r="K104" s="1"/>
      <c r="L104" s="1"/>
      <c r="M104" s="13"/>
      <c r="N104" s="2"/>
      <c r="O104" s="2"/>
      <c r="P104" s="2"/>
      <c r="Q104" s="2"/>
    </row>
    <row r="105" thickBot="1" ht="13.95">
      <c r="A105" s="10"/>
      <c r="B105" s="59" t="s">
        <v>62</v>
      </c>
      <c r="C105" s="30"/>
      <c r="D105" s="30"/>
      <c r="E105" s="60" t="s">
        <v>63</v>
      </c>
      <c r="F105" s="30"/>
      <c r="G105" s="30"/>
      <c r="H105" s="61"/>
      <c r="I105" s="30"/>
      <c r="J105" s="61"/>
      <c r="K105" s="30"/>
      <c r="L105" s="30"/>
      <c r="M105" s="13"/>
      <c r="N105" s="2"/>
      <c r="O105" s="2"/>
      <c r="P105" s="2"/>
      <c r="Q105" s="2"/>
    </row>
    <row r="106" thickTop="1" ht="13.95">
      <c r="A106" s="10"/>
      <c r="B106" s="49">
        <v>16</v>
      </c>
      <c r="C106" s="50" t="s">
        <v>379</v>
      </c>
      <c r="D106" s="50" t="s">
        <v>7</v>
      </c>
      <c r="E106" s="50" t="s">
        <v>380</v>
      </c>
      <c r="F106" s="50" t="s">
        <v>7</v>
      </c>
      <c r="G106" s="51" t="s">
        <v>182</v>
      </c>
      <c r="H106" s="62">
        <v>228</v>
      </c>
      <c r="I106" s="63">
        <v>0</v>
      </c>
      <c r="J106" s="64">
        <f>ROUND(H106*I106,2)</f>
        <v>0</v>
      </c>
      <c r="K106" s="65">
        <v>0.20999999999999999</v>
      </c>
      <c r="L106" s="66">
        <f>ROUND(J106*1.21,2)</f>
        <v>0</v>
      </c>
      <c r="M106" s="13"/>
      <c r="N106" s="2"/>
      <c r="O106" s="2"/>
      <c r="P106" s="2"/>
      <c r="Q106" s="41">
        <f>IF(ISNUMBER(K106),IF(H106&gt;0,IF(I106&gt;0,J106,0),0),0)</f>
        <v>0</v>
      </c>
      <c r="R106" s="9">
        <f>IF(ISNUMBER(K106)=FALSE,J106,0)</f>
        <v>0</v>
      </c>
    </row>
    <row r="107" ht="39.6">
      <c r="A107" s="10"/>
      <c r="B107" s="57" t="s">
        <v>56</v>
      </c>
      <c r="C107" s="1"/>
      <c r="D107" s="1"/>
      <c r="E107" s="58" t="s">
        <v>381</v>
      </c>
      <c r="F107" s="1"/>
      <c r="G107" s="1"/>
      <c r="H107" s="48"/>
      <c r="I107" s="1"/>
      <c r="J107" s="48"/>
      <c r="K107" s="1"/>
      <c r="L107" s="1"/>
      <c r="M107" s="13"/>
      <c r="N107" s="2"/>
      <c r="O107" s="2"/>
      <c r="P107" s="2"/>
      <c r="Q107" s="2"/>
    </row>
    <row r="108">
      <c r="A108" s="10"/>
      <c r="B108" s="57" t="s">
        <v>58</v>
      </c>
      <c r="C108" s="1"/>
      <c r="D108" s="1"/>
      <c r="E108" s="58" t="s">
        <v>382</v>
      </c>
      <c r="F108" s="1"/>
      <c r="G108" s="1"/>
      <c r="H108" s="48"/>
      <c r="I108" s="1"/>
      <c r="J108" s="48"/>
      <c r="K108" s="1"/>
      <c r="L108" s="1"/>
      <c r="M108" s="13"/>
      <c r="N108" s="2"/>
      <c r="O108" s="2"/>
      <c r="P108" s="2"/>
      <c r="Q108" s="2"/>
    </row>
    <row r="109" ht="66">
      <c r="A109" s="10"/>
      <c r="B109" s="57" t="s">
        <v>60</v>
      </c>
      <c r="C109" s="1"/>
      <c r="D109" s="1"/>
      <c r="E109" s="58" t="s">
        <v>383</v>
      </c>
      <c r="F109" s="1"/>
      <c r="G109" s="1"/>
      <c r="H109" s="48"/>
      <c r="I109" s="1"/>
      <c r="J109" s="48"/>
      <c r="K109" s="1"/>
      <c r="L109" s="1"/>
      <c r="M109" s="13"/>
      <c r="N109" s="2"/>
      <c r="O109" s="2"/>
      <c r="P109" s="2"/>
      <c r="Q109" s="2"/>
    </row>
    <row r="110" thickBot="1" ht="13.95">
      <c r="A110" s="10"/>
      <c r="B110" s="59" t="s">
        <v>62</v>
      </c>
      <c r="C110" s="30"/>
      <c r="D110" s="30"/>
      <c r="E110" s="60" t="s">
        <v>63</v>
      </c>
      <c r="F110" s="30"/>
      <c r="G110" s="30"/>
      <c r="H110" s="61"/>
      <c r="I110" s="30"/>
      <c r="J110" s="61"/>
      <c r="K110" s="30"/>
      <c r="L110" s="30"/>
      <c r="M110" s="13"/>
      <c r="N110" s="2"/>
      <c r="O110" s="2"/>
      <c r="P110" s="2"/>
      <c r="Q110" s="2"/>
    </row>
    <row r="111" thickTop="1" thickBot="1" ht="25" customHeight="1">
      <c r="A111" s="10"/>
      <c r="B111" s="1"/>
      <c r="C111" s="67">
        <v>1</v>
      </c>
      <c r="D111" s="1"/>
      <c r="E111" s="67" t="s">
        <v>93</v>
      </c>
      <c r="F111" s="1"/>
      <c r="G111" s="68" t="s">
        <v>86</v>
      </c>
      <c r="H111" s="69">
        <f>J51+J56+J61+J66+J71+J76+J81+J86+J91+J96+J101+J106</f>
        <v>0</v>
      </c>
      <c r="I111" s="68" t="s">
        <v>87</v>
      </c>
      <c r="J111" s="70">
        <f>(L111-H111)</f>
        <v>0</v>
      </c>
      <c r="K111" s="68" t="s">
        <v>88</v>
      </c>
      <c r="L111" s="71">
        <f>ROUND((J51+J56+J61+J66+J71+J76+J81+J86+J91+J96+J101+J106)*1.21,2)</f>
        <v>0</v>
      </c>
      <c r="M111" s="13"/>
      <c r="N111" s="2"/>
      <c r="O111" s="2"/>
      <c r="P111" s="2"/>
      <c r="Q111" s="41">
        <f>0+Q51+Q56+Q61+Q66+Q71+Q76+Q81+Q86+Q91+Q96+Q101+Q106</f>
        <v>0</v>
      </c>
      <c r="R111" s="9">
        <f>0+R51+R56+R61+R66+R71+R76+R81+R86+R91+R96+R101+R106</f>
        <v>0</v>
      </c>
      <c r="S111" s="72">
        <f>Q111*(1+J111)+R111</f>
        <v>0</v>
      </c>
    </row>
    <row r="112" thickTop="1" thickBot="1" ht="25" customHeight="1">
      <c r="A112" s="10"/>
      <c r="B112" s="73"/>
      <c r="C112" s="73"/>
      <c r="D112" s="73"/>
      <c r="E112" s="73"/>
      <c r="F112" s="73"/>
      <c r="G112" s="74" t="s">
        <v>89</v>
      </c>
      <c r="H112" s="75">
        <f>0+J51+J56+J61+J66+J71+J76+J81+J86+J91+J96+J101+J106</f>
        <v>0</v>
      </c>
      <c r="I112" s="74" t="s">
        <v>90</v>
      </c>
      <c r="J112" s="76">
        <f>0+J111</f>
        <v>0</v>
      </c>
      <c r="K112" s="74" t="s">
        <v>91</v>
      </c>
      <c r="L112" s="77">
        <f>0+L111</f>
        <v>0</v>
      </c>
      <c r="M112" s="13"/>
      <c r="N112" s="2"/>
      <c r="O112" s="2"/>
      <c r="P112" s="2"/>
      <c r="Q112" s="2"/>
    </row>
    <row r="113" ht="40" customHeight="1">
      <c r="A113" s="10"/>
      <c r="B113" s="82" t="s">
        <v>191</v>
      </c>
      <c r="C113" s="1"/>
      <c r="D113" s="1"/>
      <c r="E113" s="1"/>
      <c r="F113" s="1"/>
      <c r="G113" s="1"/>
      <c r="H113" s="48"/>
      <c r="I113" s="1"/>
      <c r="J113" s="48"/>
      <c r="K113" s="1"/>
      <c r="L113" s="1"/>
      <c r="M113" s="13"/>
      <c r="N113" s="2"/>
      <c r="O113" s="2"/>
      <c r="P113" s="2"/>
      <c r="Q113" s="2"/>
    </row>
    <row r="114">
      <c r="A114" s="10"/>
      <c r="B114" s="49">
        <v>17</v>
      </c>
      <c r="C114" s="50" t="s">
        <v>384</v>
      </c>
      <c r="D114" s="50" t="s">
        <v>7</v>
      </c>
      <c r="E114" s="50" t="s">
        <v>385</v>
      </c>
      <c r="F114" s="50" t="s">
        <v>7</v>
      </c>
      <c r="G114" s="51" t="s">
        <v>182</v>
      </c>
      <c r="H114" s="52">
        <v>210</v>
      </c>
      <c r="I114" s="53">
        <v>0</v>
      </c>
      <c r="J114" s="54">
        <f>ROUND(H114*I114,2)</f>
        <v>0</v>
      </c>
      <c r="K114" s="55">
        <v>0.20999999999999999</v>
      </c>
      <c r="L114" s="56">
        <f>ROUND(J114*1.21,2)</f>
        <v>0</v>
      </c>
      <c r="M114" s="13"/>
      <c r="N114" s="2"/>
      <c r="O114" s="2"/>
      <c r="P114" s="2"/>
      <c r="Q114" s="41">
        <f>IF(ISNUMBER(K114),IF(H114&gt;0,IF(I114&gt;0,J114,0),0),0)</f>
        <v>0</v>
      </c>
      <c r="R114" s="9">
        <f>IF(ISNUMBER(K114)=FALSE,J114,0)</f>
        <v>0</v>
      </c>
    </row>
    <row r="115" ht="26.4">
      <c r="A115" s="10"/>
      <c r="B115" s="57" t="s">
        <v>56</v>
      </c>
      <c r="C115" s="1"/>
      <c r="D115" s="1"/>
      <c r="E115" s="58" t="s">
        <v>386</v>
      </c>
      <c r="F115" s="1"/>
      <c r="G115" s="1"/>
      <c r="H115" s="48"/>
      <c r="I115" s="1"/>
      <c r="J115" s="48"/>
      <c r="K115" s="1"/>
      <c r="L115" s="1"/>
      <c r="M115" s="13"/>
      <c r="N115" s="2"/>
      <c r="O115" s="2"/>
      <c r="P115" s="2"/>
      <c r="Q115" s="2"/>
    </row>
    <row r="116">
      <c r="A116" s="10"/>
      <c r="B116" s="57" t="s">
        <v>58</v>
      </c>
      <c r="C116" s="1"/>
      <c r="D116" s="1"/>
      <c r="E116" s="58" t="s">
        <v>387</v>
      </c>
      <c r="F116" s="1"/>
      <c r="G116" s="1"/>
      <c r="H116" s="48"/>
      <c r="I116" s="1"/>
      <c r="J116" s="48"/>
      <c r="K116" s="1"/>
      <c r="L116" s="1"/>
      <c r="M116" s="13"/>
      <c r="N116" s="2"/>
      <c r="O116" s="2"/>
      <c r="P116" s="2"/>
      <c r="Q116" s="2"/>
    </row>
    <row r="117" ht="158.4">
      <c r="A117" s="10"/>
      <c r="B117" s="57" t="s">
        <v>60</v>
      </c>
      <c r="C117" s="1"/>
      <c r="D117" s="1"/>
      <c r="E117" s="58" t="s">
        <v>388</v>
      </c>
      <c r="F117" s="1"/>
      <c r="G117" s="1"/>
      <c r="H117" s="48"/>
      <c r="I117" s="1"/>
      <c r="J117" s="48"/>
      <c r="K117" s="1"/>
      <c r="L117" s="1"/>
      <c r="M117" s="13"/>
      <c r="N117" s="2"/>
      <c r="O117" s="2"/>
      <c r="P117" s="2"/>
      <c r="Q117" s="2"/>
    </row>
    <row r="118" thickBot="1" ht="13.95">
      <c r="A118" s="10"/>
      <c r="B118" s="59" t="s">
        <v>62</v>
      </c>
      <c r="C118" s="30"/>
      <c r="D118" s="30"/>
      <c r="E118" s="60" t="s">
        <v>63</v>
      </c>
      <c r="F118" s="30"/>
      <c r="G118" s="30"/>
      <c r="H118" s="61"/>
      <c r="I118" s="30"/>
      <c r="J118" s="61"/>
      <c r="K118" s="30"/>
      <c r="L118" s="30"/>
      <c r="M118" s="13"/>
      <c r="N118" s="2"/>
      <c r="O118" s="2"/>
      <c r="P118" s="2"/>
      <c r="Q118" s="2"/>
    </row>
    <row r="119" thickTop="1" ht="13.95">
      <c r="A119" s="10"/>
      <c r="B119" s="49">
        <v>18</v>
      </c>
      <c r="C119" s="50" t="s">
        <v>389</v>
      </c>
      <c r="D119" s="50" t="s">
        <v>7</v>
      </c>
      <c r="E119" s="50" t="s">
        <v>390</v>
      </c>
      <c r="F119" s="50" t="s">
        <v>7</v>
      </c>
      <c r="G119" s="51" t="s">
        <v>182</v>
      </c>
      <c r="H119" s="62">
        <v>420.60000000000002</v>
      </c>
      <c r="I119" s="63">
        <v>0</v>
      </c>
      <c r="J119" s="64">
        <f>ROUND(H119*I119,2)</f>
        <v>0</v>
      </c>
      <c r="K119" s="65">
        <v>0.20999999999999999</v>
      </c>
      <c r="L119" s="66">
        <f>ROUND(J119*1.21,2)</f>
        <v>0</v>
      </c>
      <c r="M119" s="13"/>
      <c r="N119" s="2"/>
      <c r="O119" s="2"/>
      <c r="P119" s="2"/>
      <c r="Q119" s="41">
        <f>IF(ISNUMBER(K119),IF(H119&gt;0,IF(I119&gt;0,J119,0),0),0)</f>
        <v>0</v>
      </c>
      <c r="R119" s="9">
        <f>IF(ISNUMBER(K119)=FALSE,J119,0)</f>
        <v>0</v>
      </c>
    </row>
    <row r="120">
      <c r="A120" s="10"/>
      <c r="B120" s="57" t="s">
        <v>56</v>
      </c>
      <c r="C120" s="1"/>
      <c r="D120" s="1"/>
      <c r="E120" s="58" t="s">
        <v>391</v>
      </c>
      <c r="F120" s="1"/>
      <c r="G120" s="1"/>
      <c r="H120" s="48"/>
      <c r="I120" s="1"/>
      <c r="J120" s="48"/>
      <c r="K120" s="1"/>
      <c r="L120" s="1"/>
      <c r="M120" s="13"/>
      <c r="N120" s="2"/>
      <c r="O120" s="2"/>
      <c r="P120" s="2"/>
      <c r="Q120" s="2"/>
    </row>
    <row r="121">
      <c r="A121" s="10"/>
      <c r="B121" s="57" t="s">
        <v>58</v>
      </c>
      <c r="C121" s="1"/>
      <c r="D121" s="1"/>
      <c r="E121" s="58" t="s">
        <v>392</v>
      </c>
      <c r="F121" s="1"/>
      <c r="G121" s="1"/>
      <c r="H121" s="48"/>
      <c r="I121" s="1"/>
      <c r="J121" s="48"/>
      <c r="K121" s="1"/>
      <c r="L121" s="1"/>
      <c r="M121" s="13"/>
      <c r="N121" s="2"/>
      <c r="O121" s="2"/>
      <c r="P121" s="2"/>
      <c r="Q121" s="2"/>
    </row>
    <row r="122" ht="158.4">
      <c r="A122" s="10"/>
      <c r="B122" s="57" t="s">
        <v>60</v>
      </c>
      <c r="C122" s="1"/>
      <c r="D122" s="1"/>
      <c r="E122" s="58" t="s">
        <v>393</v>
      </c>
      <c r="F122" s="1"/>
      <c r="G122" s="1"/>
      <c r="H122" s="48"/>
      <c r="I122" s="1"/>
      <c r="J122" s="48"/>
      <c r="K122" s="1"/>
      <c r="L122" s="1"/>
      <c r="M122" s="13"/>
      <c r="N122" s="2"/>
      <c r="O122" s="2"/>
      <c r="P122" s="2"/>
      <c r="Q122" s="2"/>
    </row>
    <row r="123" thickBot="1" ht="13.95">
      <c r="A123" s="10"/>
      <c r="B123" s="59" t="s">
        <v>62</v>
      </c>
      <c r="C123" s="30"/>
      <c r="D123" s="30"/>
      <c r="E123" s="60" t="s">
        <v>63</v>
      </c>
      <c r="F123" s="30"/>
      <c r="G123" s="30"/>
      <c r="H123" s="61"/>
      <c r="I123" s="30"/>
      <c r="J123" s="61"/>
      <c r="K123" s="30"/>
      <c r="L123" s="30"/>
      <c r="M123" s="13"/>
      <c r="N123" s="2"/>
      <c r="O123" s="2"/>
      <c r="P123" s="2"/>
      <c r="Q123" s="2"/>
    </row>
    <row r="124" thickTop="1" thickBot="1" ht="25" customHeight="1">
      <c r="A124" s="10"/>
      <c r="B124" s="1"/>
      <c r="C124" s="67">
        <v>2</v>
      </c>
      <c r="D124" s="1"/>
      <c r="E124" s="67" t="s">
        <v>94</v>
      </c>
      <c r="F124" s="1"/>
      <c r="G124" s="68" t="s">
        <v>86</v>
      </c>
      <c r="H124" s="69">
        <f>J114+J119</f>
        <v>0</v>
      </c>
      <c r="I124" s="68" t="s">
        <v>87</v>
      </c>
      <c r="J124" s="70">
        <f>(L124-H124)</f>
        <v>0</v>
      </c>
      <c r="K124" s="68" t="s">
        <v>88</v>
      </c>
      <c r="L124" s="71">
        <f>ROUND((J114+J119)*1.21,2)</f>
        <v>0</v>
      </c>
      <c r="M124" s="13"/>
      <c r="N124" s="2"/>
      <c r="O124" s="2"/>
      <c r="P124" s="2"/>
      <c r="Q124" s="41">
        <f>0+Q114+Q119</f>
        <v>0</v>
      </c>
      <c r="R124" s="9">
        <f>0+R114+R119</f>
        <v>0</v>
      </c>
      <c r="S124" s="72">
        <f>Q124*(1+J124)+R124</f>
        <v>0</v>
      </c>
    </row>
    <row r="125" thickTop="1" thickBot="1" ht="25" customHeight="1">
      <c r="A125" s="10"/>
      <c r="B125" s="73"/>
      <c r="C125" s="73"/>
      <c r="D125" s="73"/>
      <c r="E125" s="73"/>
      <c r="F125" s="73"/>
      <c r="G125" s="74" t="s">
        <v>89</v>
      </c>
      <c r="H125" s="75">
        <f>0+J114+J119</f>
        <v>0</v>
      </c>
      <c r="I125" s="74" t="s">
        <v>90</v>
      </c>
      <c r="J125" s="76">
        <f>0+J124</f>
        <v>0</v>
      </c>
      <c r="K125" s="74" t="s">
        <v>91</v>
      </c>
      <c r="L125" s="77">
        <f>0+L124</f>
        <v>0</v>
      </c>
      <c r="M125" s="13"/>
      <c r="N125" s="2"/>
      <c r="O125" s="2"/>
      <c r="P125" s="2"/>
      <c r="Q125" s="2"/>
    </row>
    <row r="126">
      <c r="A126" s="14"/>
      <c r="B126" s="4"/>
      <c r="C126" s="4"/>
      <c r="D126" s="4"/>
      <c r="E126" s="4"/>
      <c r="F126" s="4"/>
      <c r="G126" s="4"/>
      <c r="H126" s="78"/>
      <c r="I126" s="4"/>
      <c r="J126" s="78"/>
      <c r="K126" s="4"/>
      <c r="L126" s="4"/>
      <c r="M126" s="15"/>
      <c r="N126" s="2"/>
      <c r="O126" s="2"/>
      <c r="P126" s="2"/>
      <c r="Q126" s="2"/>
    </row>
    <row r="12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2"/>
      <c r="O127" s="2"/>
      <c r="P127" s="2"/>
      <c r="Q127" s="2"/>
    </row>
  </sheetData>
  <mergeCells count="91">
    <mergeCell ref="B39:D39"/>
    <mergeCell ref="B40:D40"/>
    <mergeCell ref="B41:D41"/>
    <mergeCell ref="B42:D42"/>
    <mergeCell ref="B44:D44"/>
    <mergeCell ref="B45:D45"/>
    <mergeCell ref="B46:D46"/>
    <mergeCell ref="B47:D47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50:L5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4:C25"/>
    <mergeCell ref="B27:L27"/>
    <mergeCell ref="B29:D29"/>
    <mergeCell ref="B30:D30"/>
    <mergeCell ref="B31:D31"/>
    <mergeCell ref="B32:D32"/>
    <mergeCell ref="B34:D34"/>
    <mergeCell ref="B35:D35"/>
    <mergeCell ref="B36:D36"/>
    <mergeCell ref="B37:D37"/>
    <mergeCell ref="B21:D21"/>
    <mergeCell ref="B22:D22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13:L113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0+(H171)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36</v>
      </c>
      <c r="B10" s="1"/>
      <c r="C10" s="17"/>
      <c r="D10" s="1"/>
      <c r="E10" s="1"/>
      <c r="F10" s="1"/>
      <c r="G10" s="18"/>
      <c r="H10" s="1"/>
      <c r="I10" s="39" t="s">
        <v>37</v>
      </c>
      <c r="J10" s="40">
        <f>0+H172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394</v>
      </c>
      <c r="B11" s="1"/>
      <c r="C11" s="1"/>
      <c r="D11" s="1"/>
      <c r="E11" s="1"/>
      <c r="F11" s="1"/>
      <c r="G11" s="39"/>
      <c r="H11" s="1"/>
      <c r="I11" s="39" t="s">
        <v>39</v>
      </c>
      <c r="J11" s="40">
        <f>ROUND(0+((H171)*1.21),2)</f>
        <v>0</v>
      </c>
      <c r="K11" s="1"/>
      <c r="L11" s="1"/>
      <c r="M11" s="13"/>
      <c r="N11" s="2"/>
      <c r="O11" s="2"/>
      <c r="P11" s="2"/>
      <c r="Q11" s="41">
        <f>IF(SUM(K20)&gt;0,ROUND(SUM(S20)/SUM(K20)-1,8),0)</f>
        <v>0</v>
      </c>
      <c r="R11" s="9">
        <f>AVERAGE(J171)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40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41</v>
      </c>
      <c r="C19" s="42"/>
      <c r="D19" s="42"/>
      <c r="E19" s="42" t="s">
        <v>42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4">
        <v>9</v>
      </c>
      <c r="C20" s="1"/>
      <c r="D20" s="1"/>
      <c r="E20" s="45" t="s">
        <v>99</v>
      </c>
      <c r="F20" s="1"/>
      <c r="G20" s="1"/>
      <c r="H20" s="1"/>
      <c r="I20" s="1"/>
      <c r="J20" s="1"/>
      <c r="K20" s="46">
        <f>0+J26+J31+J36+J41+J46+J51+J56+J61+J66+J71+J76+J81+J86+J91+J96+J101+J106+J111+J116+J121+J126+J131+J136+J141+J146+J151+J156+J161+J166</f>
        <v>0</v>
      </c>
      <c r="L20" s="46">
        <f>0+L171</f>
        <v>0</v>
      </c>
      <c r="M20" s="13"/>
      <c r="N20" s="2"/>
      <c r="O20" s="2"/>
      <c r="P20" s="2"/>
      <c r="Q20" s="2"/>
      <c r="S20" s="9">
        <f>S171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36" t="s">
        <v>44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42" t="s">
        <v>45</v>
      </c>
      <c r="C24" s="42" t="s">
        <v>41</v>
      </c>
      <c r="D24" s="42" t="s">
        <v>46</v>
      </c>
      <c r="E24" s="42" t="s">
        <v>42</v>
      </c>
      <c r="F24" s="42" t="s">
        <v>47</v>
      </c>
      <c r="G24" s="43" t="s">
        <v>48</v>
      </c>
      <c r="H24" s="23" t="s">
        <v>49</v>
      </c>
      <c r="I24" s="23" t="s">
        <v>50</v>
      </c>
      <c r="J24" s="23" t="s">
        <v>17</v>
      </c>
      <c r="K24" s="43" t="s">
        <v>51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7" t="s">
        <v>284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3"/>
      <c r="N25" s="2"/>
      <c r="O25" s="2"/>
      <c r="P25" s="2"/>
      <c r="Q25" s="2"/>
    </row>
    <row r="26">
      <c r="A26" s="10"/>
      <c r="B26" s="49">
        <v>1</v>
      </c>
      <c r="C26" s="50" t="s">
        <v>395</v>
      </c>
      <c r="D26" s="50" t="s">
        <v>7</v>
      </c>
      <c r="E26" s="50" t="s">
        <v>396</v>
      </c>
      <c r="F26" s="50" t="s">
        <v>7</v>
      </c>
      <c r="G26" s="51" t="s">
        <v>204</v>
      </c>
      <c r="H26" s="52">
        <v>30</v>
      </c>
      <c r="I26" s="53">
        <v>0</v>
      </c>
      <c r="J26" s="54">
        <f>ROUND(H26*I26,2)</f>
        <v>0</v>
      </c>
      <c r="K26" s="55">
        <v>0.20999999999999999</v>
      </c>
      <c r="L26" s="56">
        <f>ROUND(J26*1.21,2)</f>
        <v>0</v>
      </c>
      <c r="M26" s="13"/>
      <c r="N26" s="2"/>
      <c r="O26" s="2"/>
      <c r="P26" s="2"/>
      <c r="Q26" s="41">
        <f>IF(ISNUMBER(K26),IF(H26&gt;0,IF(I26&gt;0,J26,0),0),0)</f>
        <v>0</v>
      </c>
      <c r="R26" s="9">
        <f>IF(ISNUMBER(K26)=FALSE,J26,0)</f>
        <v>0</v>
      </c>
    </row>
    <row r="27">
      <c r="A27" s="10"/>
      <c r="B27" s="57" t="s">
        <v>56</v>
      </c>
      <c r="C27" s="1"/>
      <c r="D27" s="1"/>
      <c r="E27" s="58" t="s">
        <v>397</v>
      </c>
      <c r="F27" s="1"/>
      <c r="G27" s="1"/>
      <c r="H27" s="48"/>
      <c r="I27" s="1"/>
      <c r="J27" s="48"/>
      <c r="K27" s="1"/>
      <c r="L27" s="1"/>
      <c r="M27" s="13"/>
      <c r="N27" s="2"/>
      <c r="O27" s="2"/>
      <c r="P27" s="2"/>
      <c r="Q27" s="2"/>
    </row>
    <row r="28">
      <c r="A28" s="10"/>
      <c r="B28" s="57" t="s">
        <v>58</v>
      </c>
      <c r="C28" s="1"/>
      <c r="D28" s="1"/>
      <c r="E28" s="58" t="s">
        <v>398</v>
      </c>
      <c r="F28" s="1"/>
      <c r="G28" s="1"/>
      <c r="H28" s="48"/>
      <c r="I28" s="1"/>
      <c r="J28" s="48"/>
      <c r="K28" s="1"/>
      <c r="L28" s="1"/>
      <c r="M28" s="13"/>
      <c r="N28" s="2"/>
      <c r="O28" s="2"/>
      <c r="P28" s="2"/>
      <c r="Q28" s="2"/>
    </row>
    <row r="29" ht="118.8">
      <c r="A29" s="10"/>
      <c r="B29" s="57" t="s">
        <v>60</v>
      </c>
      <c r="C29" s="1"/>
      <c r="D29" s="1"/>
      <c r="E29" s="58" t="s">
        <v>399</v>
      </c>
      <c r="F29" s="1"/>
      <c r="G29" s="1"/>
      <c r="H29" s="48"/>
      <c r="I29" s="1"/>
      <c r="J29" s="48"/>
      <c r="K29" s="1"/>
      <c r="L29" s="1"/>
      <c r="M29" s="13"/>
      <c r="N29" s="2"/>
      <c r="O29" s="2"/>
      <c r="P29" s="2"/>
      <c r="Q29" s="2"/>
    </row>
    <row r="30" thickBot="1" ht="13.95">
      <c r="A30" s="10"/>
      <c r="B30" s="59" t="s">
        <v>62</v>
      </c>
      <c r="C30" s="30"/>
      <c r="D30" s="30"/>
      <c r="E30" s="60" t="s">
        <v>63</v>
      </c>
      <c r="F30" s="30"/>
      <c r="G30" s="30"/>
      <c r="H30" s="61"/>
      <c r="I30" s="30"/>
      <c r="J30" s="61"/>
      <c r="K30" s="30"/>
      <c r="L30" s="30"/>
      <c r="M30" s="13"/>
      <c r="N30" s="2"/>
      <c r="O30" s="2"/>
      <c r="P30" s="2"/>
      <c r="Q30" s="2"/>
    </row>
    <row r="31" thickTop="1" ht="13.95">
      <c r="A31" s="10"/>
      <c r="B31" s="49">
        <v>2</v>
      </c>
      <c r="C31" s="50" t="s">
        <v>400</v>
      </c>
      <c r="D31" s="50" t="s">
        <v>7</v>
      </c>
      <c r="E31" s="50" t="s">
        <v>401</v>
      </c>
      <c r="F31" s="50" t="s">
        <v>7</v>
      </c>
      <c r="G31" s="51" t="s">
        <v>204</v>
      </c>
      <c r="H31" s="62">
        <v>30</v>
      </c>
      <c r="I31" s="63">
        <v>0</v>
      </c>
      <c r="J31" s="64">
        <f>ROUND(H31*I31,2)</f>
        <v>0</v>
      </c>
      <c r="K31" s="65">
        <v>0.20999999999999999</v>
      </c>
      <c r="L31" s="66">
        <f>ROUND(J31*1.21,2)</f>
        <v>0</v>
      </c>
      <c r="M31" s="13"/>
      <c r="N31" s="2"/>
      <c r="O31" s="2"/>
      <c r="P31" s="2"/>
      <c r="Q31" s="41">
        <f>IF(ISNUMBER(K31),IF(H31&gt;0,IF(I31&gt;0,J31,0),0),0)</f>
        <v>0</v>
      </c>
      <c r="R31" s="9">
        <f>IF(ISNUMBER(K31)=FALSE,J31,0)</f>
        <v>0</v>
      </c>
    </row>
    <row r="32">
      <c r="A32" s="10"/>
      <c r="B32" s="57" t="s">
        <v>56</v>
      </c>
      <c r="C32" s="1"/>
      <c r="D32" s="1"/>
      <c r="E32" s="58" t="s">
        <v>397</v>
      </c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>
      <c r="A33" s="10"/>
      <c r="B33" s="57" t="s">
        <v>58</v>
      </c>
      <c r="C33" s="1"/>
      <c r="D33" s="1"/>
      <c r="E33" s="58" t="s">
        <v>398</v>
      </c>
      <c r="F33" s="1"/>
      <c r="G33" s="1"/>
      <c r="H33" s="48"/>
      <c r="I33" s="1"/>
      <c r="J33" s="48"/>
      <c r="K33" s="1"/>
      <c r="L33" s="1"/>
      <c r="M33" s="13"/>
      <c r="N33" s="2"/>
      <c r="O33" s="2"/>
      <c r="P33" s="2"/>
      <c r="Q33" s="2"/>
    </row>
    <row r="34" ht="92.4">
      <c r="A34" s="10"/>
      <c r="B34" s="57" t="s">
        <v>60</v>
      </c>
      <c r="C34" s="1"/>
      <c r="D34" s="1"/>
      <c r="E34" s="58" t="s">
        <v>293</v>
      </c>
      <c r="F34" s="1"/>
      <c r="G34" s="1"/>
      <c r="H34" s="48"/>
      <c r="I34" s="1"/>
      <c r="J34" s="48"/>
      <c r="K34" s="1"/>
      <c r="L34" s="1"/>
      <c r="M34" s="13"/>
      <c r="N34" s="2"/>
      <c r="O34" s="2"/>
      <c r="P34" s="2"/>
      <c r="Q34" s="2"/>
    </row>
    <row r="35" thickBot="1" ht="13.95">
      <c r="A35" s="10"/>
      <c r="B35" s="59" t="s">
        <v>62</v>
      </c>
      <c r="C35" s="30"/>
      <c r="D35" s="30"/>
      <c r="E35" s="60" t="s">
        <v>63</v>
      </c>
      <c r="F35" s="30"/>
      <c r="G35" s="30"/>
      <c r="H35" s="61"/>
      <c r="I35" s="30"/>
      <c r="J35" s="61"/>
      <c r="K35" s="30"/>
      <c r="L35" s="30"/>
      <c r="M35" s="13"/>
      <c r="N35" s="2"/>
      <c r="O35" s="2"/>
      <c r="P35" s="2"/>
      <c r="Q35" s="2"/>
    </row>
    <row r="36" thickTop="1" ht="13.95">
      <c r="A36" s="10"/>
      <c r="B36" s="49">
        <v>3</v>
      </c>
      <c r="C36" s="50" t="s">
        <v>402</v>
      </c>
      <c r="D36" s="50" t="s">
        <v>7</v>
      </c>
      <c r="E36" s="50" t="s">
        <v>403</v>
      </c>
      <c r="F36" s="50" t="s">
        <v>7</v>
      </c>
      <c r="G36" s="51" t="s">
        <v>404</v>
      </c>
      <c r="H36" s="62">
        <v>1800</v>
      </c>
      <c r="I36" s="63">
        <v>0</v>
      </c>
      <c r="J36" s="64">
        <f>ROUND(H36*I36,2)</f>
        <v>0</v>
      </c>
      <c r="K36" s="65">
        <v>0.20999999999999999</v>
      </c>
      <c r="L36" s="66">
        <f>ROUND(J36*1.21,2)</f>
        <v>0</v>
      </c>
      <c r="M36" s="13"/>
      <c r="N36" s="2"/>
      <c r="O36" s="2"/>
      <c r="P36" s="2"/>
      <c r="Q36" s="41">
        <f>IF(ISNUMBER(K36),IF(H36&gt;0,IF(I36&gt;0,J36,0),0),0)</f>
        <v>0</v>
      </c>
      <c r="R36" s="9">
        <f>IF(ISNUMBER(K36)=FALSE,J36,0)</f>
        <v>0</v>
      </c>
    </row>
    <row r="37">
      <c r="A37" s="10"/>
      <c r="B37" s="57" t="s">
        <v>56</v>
      </c>
      <c r="C37" s="1"/>
      <c r="D37" s="1"/>
      <c r="E37" s="58" t="s">
        <v>397</v>
      </c>
      <c r="F37" s="1"/>
      <c r="G37" s="1"/>
      <c r="H37" s="48"/>
      <c r="I37" s="1"/>
      <c r="J37" s="48"/>
      <c r="K37" s="1"/>
      <c r="L37" s="1"/>
      <c r="M37" s="13"/>
      <c r="N37" s="2"/>
      <c r="O37" s="2"/>
      <c r="P37" s="2"/>
      <c r="Q37" s="2"/>
    </row>
    <row r="38" ht="26.4">
      <c r="A38" s="10"/>
      <c r="B38" s="57" t="s">
        <v>58</v>
      </c>
      <c r="C38" s="1"/>
      <c r="D38" s="1"/>
      <c r="E38" s="58" t="s">
        <v>405</v>
      </c>
      <c r="F38" s="1"/>
      <c r="G38" s="1"/>
      <c r="H38" s="48"/>
      <c r="I38" s="1"/>
      <c r="J38" s="48"/>
      <c r="K38" s="1"/>
      <c r="L38" s="1"/>
      <c r="M38" s="13"/>
      <c r="N38" s="2"/>
      <c r="O38" s="2"/>
      <c r="P38" s="2"/>
      <c r="Q38" s="2"/>
    </row>
    <row r="39" ht="92.4">
      <c r="A39" s="10"/>
      <c r="B39" s="57" t="s">
        <v>60</v>
      </c>
      <c r="C39" s="1"/>
      <c r="D39" s="1"/>
      <c r="E39" s="58" t="s">
        <v>406</v>
      </c>
      <c r="F39" s="1"/>
      <c r="G39" s="1"/>
      <c r="H39" s="48"/>
      <c r="I39" s="1"/>
      <c r="J39" s="48"/>
      <c r="K39" s="1"/>
      <c r="L39" s="1"/>
      <c r="M39" s="13"/>
      <c r="N39" s="2"/>
      <c r="O39" s="2"/>
      <c r="P39" s="2"/>
      <c r="Q39" s="2"/>
    </row>
    <row r="40" thickBot="1" ht="13.95">
      <c r="A40" s="10"/>
      <c r="B40" s="59" t="s">
        <v>62</v>
      </c>
      <c r="C40" s="30"/>
      <c r="D40" s="30"/>
      <c r="E40" s="60" t="s">
        <v>63</v>
      </c>
      <c r="F40" s="30"/>
      <c r="G40" s="30"/>
      <c r="H40" s="61"/>
      <c r="I40" s="30"/>
      <c r="J40" s="61"/>
      <c r="K40" s="30"/>
      <c r="L40" s="30"/>
      <c r="M40" s="13"/>
      <c r="N40" s="2"/>
      <c r="O40" s="2"/>
      <c r="P40" s="2"/>
      <c r="Q40" s="2"/>
    </row>
    <row r="41" thickTop="1" ht="13.95">
      <c r="A41" s="10"/>
      <c r="B41" s="49">
        <v>4</v>
      </c>
      <c r="C41" s="50" t="s">
        <v>407</v>
      </c>
      <c r="D41" s="50" t="s">
        <v>7</v>
      </c>
      <c r="E41" s="50" t="s">
        <v>408</v>
      </c>
      <c r="F41" s="50" t="s">
        <v>7</v>
      </c>
      <c r="G41" s="51" t="s">
        <v>83</v>
      </c>
      <c r="H41" s="62">
        <v>15</v>
      </c>
      <c r="I41" s="63">
        <v>0</v>
      </c>
      <c r="J41" s="64">
        <f>ROUND(H41*I41,2)</f>
        <v>0</v>
      </c>
      <c r="K41" s="65">
        <v>0.20999999999999999</v>
      </c>
      <c r="L41" s="66">
        <f>ROUND(J41*1.21,2)</f>
        <v>0</v>
      </c>
      <c r="M41" s="13"/>
      <c r="N41" s="2"/>
      <c r="O41" s="2"/>
      <c r="P41" s="2"/>
      <c r="Q41" s="41">
        <f>IF(ISNUMBER(K41),IF(H41&gt;0,IF(I41&gt;0,J41,0),0),0)</f>
        <v>0</v>
      </c>
      <c r="R41" s="9">
        <f>IF(ISNUMBER(K41)=FALSE,J41,0)</f>
        <v>0</v>
      </c>
    </row>
    <row r="42">
      <c r="A42" s="10"/>
      <c r="B42" s="57" t="s">
        <v>56</v>
      </c>
      <c r="C42" s="1"/>
      <c r="D42" s="1"/>
      <c r="E42" s="58" t="s">
        <v>409</v>
      </c>
      <c r="F42" s="1"/>
      <c r="G42" s="1"/>
      <c r="H42" s="48"/>
      <c r="I42" s="1"/>
      <c r="J42" s="48"/>
      <c r="K42" s="1"/>
      <c r="L42" s="1"/>
      <c r="M42" s="13"/>
      <c r="N42" s="2"/>
      <c r="O42" s="2"/>
      <c r="P42" s="2"/>
      <c r="Q42" s="2"/>
    </row>
    <row r="43">
      <c r="A43" s="10"/>
      <c r="B43" s="57" t="s">
        <v>58</v>
      </c>
      <c r="C43" s="1"/>
      <c r="D43" s="1"/>
      <c r="E43" s="58" t="s">
        <v>410</v>
      </c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 ht="79.2">
      <c r="A44" s="10"/>
      <c r="B44" s="57" t="s">
        <v>60</v>
      </c>
      <c r="C44" s="1"/>
      <c r="D44" s="1"/>
      <c r="E44" s="58" t="s">
        <v>411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 thickBot="1" ht="13.95">
      <c r="A45" s="10"/>
      <c r="B45" s="59" t="s">
        <v>62</v>
      </c>
      <c r="C45" s="30"/>
      <c r="D45" s="30"/>
      <c r="E45" s="60" t="s">
        <v>63</v>
      </c>
      <c r="F45" s="30"/>
      <c r="G45" s="30"/>
      <c r="H45" s="61"/>
      <c r="I45" s="30"/>
      <c r="J45" s="61"/>
      <c r="K45" s="30"/>
      <c r="L45" s="30"/>
      <c r="M45" s="13"/>
      <c r="N45" s="2"/>
      <c r="O45" s="2"/>
      <c r="P45" s="2"/>
      <c r="Q45" s="2"/>
    </row>
    <row r="46" thickTop="1" ht="13.95">
      <c r="A46" s="10"/>
      <c r="B46" s="49">
        <v>5</v>
      </c>
      <c r="C46" s="50" t="s">
        <v>412</v>
      </c>
      <c r="D46" s="50" t="s">
        <v>7</v>
      </c>
      <c r="E46" s="50" t="s">
        <v>413</v>
      </c>
      <c r="F46" s="50" t="s">
        <v>7</v>
      </c>
      <c r="G46" s="51" t="s">
        <v>83</v>
      </c>
      <c r="H46" s="62">
        <v>15</v>
      </c>
      <c r="I46" s="63">
        <v>0</v>
      </c>
      <c r="J46" s="64">
        <f>ROUND(H46*I46,2)</f>
        <v>0</v>
      </c>
      <c r="K46" s="65">
        <v>0.20999999999999999</v>
      </c>
      <c r="L46" s="66">
        <f>ROUND(J46*1.21,2)</f>
        <v>0</v>
      </c>
      <c r="M46" s="13"/>
      <c r="N46" s="2"/>
      <c r="O46" s="2"/>
      <c r="P46" s="2"/>
      <c r="Q46" s="41">
        <f>IF(ISNUMBER(K46),IF(H46&gt;0,IF(I46&gt;0,J46,0),0),0)</f>
        <v>0</v>
      </c>
      <c r="R46" s="9">
        <f>IF(ISNUMBER(K46)=FALSE,J46,0)</f>
        <v>0</v>
      </c>
    </row>
    <row r="47">
      <c r="A47" s="10"/>
      <c r="B47" s="57" t="s">
        <v>56</v>
      </c>
      <c r="C47" s="1"/>
      <c r="D47" s="1"/>
      <c r="E47" s="58" t="s">
        <v>409</v>
      </c>
      <c r="F47" s="1"/>
      <c r="G47" s="1"/>
      <c r="H47" s="48"/>
      <c r="I47" s="1"/>
      <c r="J47" s="48"/>
      <c r="K47" s="1"/>
      <c r="L47" s="1"/>
      <c r="M47" s="13"/>
      <c r="N47" s="2"/>
      <c r="O47" s="2"/>
      <c r="P47" s="2"/>
      <c r="Q47" s="2"/>
    </row>
    <row r="48">
      <c r="A48" s="10"/>
      <c r="B48" s="57" t="s">
        <v>58</v>
      </c>
      <c r="C48" s="1"/>
      <c r="D48" s="1"/>
      <c r="E48" s="58" t="s">
        <v>414</v>
      </c>
      <c r="F48" s="1"/>
      <c r="G48" s="1"/>
      <c r="H48" s="48"/>
      <c r="I48" s="1"/>
      <c r="J48" s="48"/>
      <c r="K48" s="1"/>
      <c r="L48" s="1"/>
      <c r="M48" s="13"/>
      <c r="N48" s="2"/>
      <c r="O48" s="2"/>
      <c r="P48" s="2"/>
      <c r="Q48" s="2"/>
    </row>
    <row r="49" ht="52.8">
      <c r="A49" s="10"/>
      <c r="B49" s="57" t="s">
        <v>60</v>
      </c>
      <c r="C49" s="1"/>
      <c r="D49" s="1"/>
      <c r="E49" s="58" t="s">
        <v>415</v>
      </c>
      <c r="F49" s="1"/>
      <c r="G49" s="1"/>
      <c r="H49" s="48"/>
      <c r="I49" s="1"/>
      <c r="J49" s="48"/>
      <c r="K49" s="1"/>
      <c r="L49" s="1"/>
      <c r="M49" s="13"/>
      <c r="N49" s="2"/>
      <c r="O49" s="2"/>
      <c r="P49" s="2"/>
      <c r="Q49" s="2"/>
    </row>
    <row r="50" thickBot="1" ht="13.95">
      <c r="A50" s="10"/>
      <c r="B50" s="59" t="s">
        <v>62</v>
      </c>
      <c r="C50" s="30"/>
      <c r="D50" s="30"/>
      <c r="E50" s="60" t="s">
        <v>63</v>
      </c>
      <c r="F50" s="30"/>
      <c r="G50" s="30"/>
      <c r="H50" s="61"/>
      <c r="I50" s="30"/>
      <c r="J50" s="61"/>
      <c r="K50" s="30"/>
      <c r="L50" s="30"/>
      <c r="M50" s="13"/>
      <c r="N50" s="2"/>
      <c r="O50" s="2"/>
      <c r="P50" s="2"/>
      <c r="Q50" s="2"/>
    </row>
    <row r="51" thickTop="1" ht="13.95">
      <c r="A51" s="10"/>
      <c r="B51" s="49">
        <v>6</v>
      </c>
      <c r="C51" s="50" t="s">
        <v>416</v>
      </c>
      <c r="D51" s="50" t="s">
        <v>7</v>
      </c>
      <c r="E51" s="50" t="s">
        <v>417</v>
      </c>
      <c r="F51" s="50" t="s">
        <v>7</v>
      </c>
      <c r="G51" s="51" t="s">
        <v>418</v>
      </c>
      <c r="H51" s="62">
        <v>900</v>
      </c>
      <c r="I51" s="63">
        <v>0</v>
      </c>
      <c r="J51" s="64">
        <f>ROUND(H51*I51,2)</f>
        <v>0</v>
      </c>
      <c r="K51" s="65">
        <v>0.20999999999999999</v>
      </c>
      <c r="L51" s="66">
        <f>ROUND(J51*1.21,2)</f>
        <v>0</v>
      </c>
      <c r="M51" s="13"/>
      <c r="N51" s="2"/>
      <c r="O51" s="2"/>
      <c r="P51" s="2"/>
      <c r="Q51" s="41">
        <f>IF(ISNUMBER(K51),IF(H51&gt;0,IF(I51&gt;0,J51,0),0),0)</f>
        <v>0</v>
      </c>
      <c r="R51" s="9">
        <f>IF(ISNUMBER(K51)=FALSE,J51,0)</f>
        <v>0</v>
      </c>
    </row>
    <row r="52">
      <c r="A52" s="10"/>
      <c r="B52" s="57" t="s">
        <v>56</v>
      </c>
      <c r="C52" s="1"/>
      <c r="D52" s="1"/>
      <c r="E52" s="58" t="s">
        <v>409</v>
      </c>
      <c r="F52" s="1"/>
      <c r="G52" s="1"/>
      <c r="H52" s="48"/>
      <c r="I52" s="1"/>
      <c r="J52" s="48"/>
      <c r="K52" s="1"/>
      <c r="L52" s="1"/>
      <c r="M52" s="13"/>
      <c r="N52" s="2"/>
      <c r="O52" s="2"/>
      <c r="P52" s="2"/>
      <c r="Q52" s="2"/>
    </row>
    <row r="53" ht="26.4">
      <c r="A53" s="10"/>
      <c r="B53" s="57" t="s">
        <v>58</v>
      </c>
      <c r="C53" s="1"/>
      <c r="D53" s="1"/>
      <c r="E53" s="58" t="s">
        <v>419</v>
      </c>
      <c r="F53" s="1"/>
      <c r="G53" s="1"/>
      <c r="H53" s="48"/>
      <c r="I53" s="1"/>
      <c r="J53" s="48"/>
      <c r="K53" s="1"/>
      <c r="L53" s="1"/>
      <c r="M53" s="13"/>
      <c r="N53" s="2"/>
      <c r="O53" s="2"/>
      <c r="P53" s="2"/>
      <c r="Q53" s="2"/>
    </row>
    <row r="54" ht="79.2">
      <c r="A54" s="10"/>
      <c r="B54" s="57" t="s">
        <v>60</v>
      </c>
      <c r="C54" s="1"/>
      <c r="D54" s="1"/>
      <c r="E54" s="58" t="s">
        <v>420</v>
      </c>
      <c r="F54" s="1"/>
      <c r="G54" s="1"/>
      <c r="H54" s="48"/>
      <c r="I54" s="1"/>
      <c r="J54" s="48"/>
      <c r="K54" s="1"/>
      <c r="L54" s="1"/>
      <c r="M54" s="13"/>
      <c r="N54" s="2"/>
      <c r="O54" s="2"/>
      <c r="P54" s="2"/>
      <c r="Q54" s="2"/>
    </row>
    <row r="55" thickBot="1" ht="13.95">
      <c r="A55" s="10"/>
      <c r="B55" s="59" t="s">
        <v>62</v>
      </c>
      <c r="C55" s="30"/>
      <c r="D55" s="30"/>
      <c r="E55" s="60" t="s">
        <v>63</v>
      </c>
      <c r="F55" s="30"/>
      <c r="G55" s="30"/>
      <c r="H55" s="61"/>
      <c r="I55" s="30"/>
      <c r="J55" s="61"/>
      <c r="K55" s="30"/>
      <c r="L55" s="30"/>
      <c r="M55" s="13"/>
      <c r="N55" s="2"/>
      <c r="O55" s="2"/>
      <c r="P55" s="2"/>
      <c r="Q55" s="2"/>
    </row>
    <row r="56" thickTop="1" ht="13.95">
      <c r="A56" s="10"/>
      <c r="B56" s="49">
        <v>7</v>
      </c>
      <c r="C56" s="50" t="s">
        <v>421</v>
      </c>
      <c r="D56" s="50" t="s">
        <v>7</v>
      </c>
      <c r="E56" s="50" t="s">
        <v>422</v>
      </c>
      <c r="F56" s="50" t="s">
        <v>7</v>
      </c>
      <c r="G56" s="51" t="s">
        <v>83</v>
      </c>
      <c r="H56" s="62">
        <v>11</v>
      </c>
      <c r="I56" s="63">
        <v>0</v>
      </c>
      <c r="J56" s="64">
        <f>ROUND(H56*I56,2)</f>
        <v>0</v>
      </c>
      <c r="K56" s="65">
        <v>0.20999999999999999</v>
      </c>
      <c r="L56" s="66">
        <f>ROUND(J56*1.21,2)</f>
        <v>0</v>
      </c>
      <c r="M56" s="13"/>
      <c r="N56" s="2"/>
      <c r="O56" s="2"/>
      <c r="P56" s="2"/>
      <c r="Q56" s="41">
        <f>IF(ISNUMBER(K56),IF(H56&gt;0,IF(I56&gt;0,J56,0),0),0)</f>
        <v>0</v>
      </c>
      <c r="R56" s="9">
        <f>IF(ISNUMBER(K56)=FALSE,J56,0)</f>
        <v>0</v>
      </c>
    </row>
    <row r="57">
      <c r="A57" s="10"/>
      <c r="B57" s="57" t="s">
        <v>56</v>
      </c>
      <c r="C57" s="1"/>
      <c r="D57" s="1"/>
      <c r="E57" s="58" t="s">
        <v>409</v>
      </c>
      <c r="F57" s="1"/>
      <c r="G57" s="1"/>
      <c r="H57" s="48"/>
      <c r="I57" s="1"/>
      <c r="J57" s="48"/>
      <c r="K57" s="1"/>
      <c r="L57" s="1"/>
      <c r="M57" s="13"/>
      <c r="N57" s="2"/>
      <c r="O57" s="2"/>
      <c r="P57" s="2"/>
      <c r="Q57" s="2"/>
    </row>
    <row r="58">
      <c r="A58" s="10"/>
      <c r="B58" s="57" t="s">
        <v>58</v>
      </c>
      <c r="C58" s="1"/>
      <c r="D58" s="1"/>
      <c r="E58" s="58" t="s">
        <v>423</v>
      </c>
      <c r="F58" s="1"/>
      <c r="G58" s="1"/>
      <c r="H58" s="48"/>
      <c r="I58" s="1"/>
      <c r="J58" s="48"/>
      <c r="K58" s="1"/>
      <c r="L58" s="1"/>
      <c r="M58" s="13"/>
      <c r="N58" s="2"/>
      <c r="O58" s="2"/>
      <c r="P58" s="2"/>
      <c r="Q58" s="2"/>
    </row>
    <row r="59" ht="79.2">
      <c r="A59" s="10"/>
      <c r="B59" s="57" t="s">
        <v>60</v>
      </c>
      <c r="C59" s="1"/>
      <c r="D59" s="1"/>
      <c r="E59" s="58" t="s">
        <v>424</v>
      </c>
      <c r="F59" s="1"/>
      <c r="G59" s="1"/>
      <c r="H59" s="48"/>
      <c r="I59" s="1"/>
      <c r="J59" s="48"/>
      <c r="K59" s="1"/>
      <c r="L59" s="1"/>
      <c r="M59" s="13"/>
      <c r="N59" s="2"/>
      <c r="O59" s="2"/>
      <c r="P59" s="2"/>
      <c r="Q59" s="2"/>
    </row>
    <row r="60" thickBot="1" ht="13.95">
      <c r="A60" s="10"/>
      <c r="B60" s="59" t="s">
        <v>62</v>
      </c>
      <c r="C60" s="30"/>
      <c r="D60" s="30"/>
      <c r="E60" s="60" t="s">
        <v>63</v>
      </c>
      <c r="F60" s="30"/>
      <c r="G60" s="30"/>
      <c r="H60" s="61"/>
      <c r="I60" s="30"/>
      <c r="J60" s="61"/>
      <c r="K60" s="30"/>
      <c r="L60" s="30"/>
      <c r="M60" s="13"/>
      <c r="N60" s="2"/>
      <c r="O60" s="2"/>
      <c r="P60" s="2"/>
      <c r="Q60" s="2"/>
    </row>
    <row r="61" thickTop="1" ht="13.95">
      <c r="A61" s="10"/>
      <c r="B61" s="49">
        <v>8</v>
      </c>
      <c r="C61" s="50" t="s">
        <v>425</v>
      </c>
      <c r="D61" s="50" t="s">
        <v>7</v>
      </c>
      <c r="E61" s="50" t="s">
        <v>426</v>
      </c>
      <c r="F61" s="50" t="s">
        <v>7</v>
      </c>
      <c r="G61" s="51" t="s">
        <v>83</v>
      </c>
      <c r="H61" s="62">
        <v>11</v>
      </c>
      <c r="I61" s="63">
        <v>0</v>
      </c>
      <c r="J61" s="64">
        <f>ROUND(H61*I61,2)</f>
        <v>0</v>
      </c>
      <c r="K61" s="65">
        <v>0.20999999999999999</v>
      </c>
      <c r="L61" s="66">
        <f>ROUND(J61*1.21,2)</f>
        <v>0</v>
      </c>
      <c r="M61" s="13"/>
      <c r="N61" s="2"/>
      <c r="O61" s="2"/>
      <c r="P61" s="2"/>
      <c r="Q61" s="41">
        <f>IF(ISNUMBER(K61),IF(H61&gt;0,IF(I61&gt;0,J61,0),0),0)</f>
        <v>0</v>
      </c>
      <c r="R61" s="9">
        <f>IF(ISNUMBER(K61)=FALSE,J61,0)</f>
        <v>0</v>
      </c>
    </row>
    <row r="62">
      <c r="A62" s="10"/>
      <c r="B62" s="57" t="s">
        <v>56</v>
      </c>
      <c r="C62" s="1"/>
      <c r="D62" s="1"/>
      <c r="E62" s="58" t="s">
        <v>409</v>
      </c>
      <c r="F62" s="1"/>
      <c r="G62" s="1"/>
      <c r="H62" s="48"/>
      <c r="I62" s="1"/>
      <c r="J62" s="48"/>
      <c r="K62" s="1"/>
      <c r="L62" s="1"/>
      <c r="M62" s="13"/>
      <c r="N62" s="2"/>
      <c r="O62" s="2"/>
      <c r="P62" s="2"/>
      <c r="Q62" s="2"/>
    </row>
    <row r="63">
      <c r="A63" s="10"/>
      <c r="B63" s="57" t="s">
        <v>58</v>
      </c>
      <c r="C63" s="1"/>
      <c r="D63" s="1"/>
      <c r="E63" s="58" t="s">
        <v>427</v>
      </c>
      <c r="F63" s="1"/>
      <c r="G63" s="1"/>
      <c r="H63" s="48"/>
      <c r="I63" s="1"/>
      <c r="J63" s="48"/>
      <c r="K63" s="1"/>
      <c r="L63" s="1"/>
      <c r="M63" s="13"/>
      <c r="N63" s="2"/>
      <c r="O63" s="2"/>
      <c r="P63" s="2"/>
      <c r="Q63" s="2"/>
    </row>
    <row r="64" ht="52.8">
      <c r="A64" s="10"/>
      <c r="B64" s="57" t="s">
        <v>60</v>
      </c>
      <c r="C64" s="1"/>
      <c r="D64" s="1"/>
      <c r="E64" s="58" t="s">
        <v>415</v>
      </c>
      <c r="F64" s="1"/>
      <c r="G64" s="1"/>
      <c r="H64" s="48"/>
      <c r="I64" s="1"/>
      <c r="J64" s="48"/>
      <c r="K64" s="1"/>
      <c r="L64" s="1"/>
      <c r="M64" s="13"/>
      <c r="N64" s="2"/>
      <c r="O64" s="2"/>
      <c r="P64" s="2"/>
      <c r="Q64" s="2"/>
    </row>
    <row r="65" thickBot="1" ht="13.95">
      <c r="A65" s="10"/>
      <c r="B65" s="59" t="s">
        <v>62</v>
      </c>
      <c r="C65" s="30"/>
      <c r="D65" s="30"/>
      <c r="E65" s="60" t="s">
        <v>63</v>
      </c>
      <c r="F65" s="30"/>
      <c r="G65" s="30"/>
      <c r="H65" s="61"/>
      <c r="I65" s="30"/>
      <c r="J65" s="61"/>
      <c r="K65" s="30"/>
      <c r="L65" s="30"/>
      <c r="M65" s="13"/>
      <c r="N65" s="2"/>
      <c r="O65" s="2"/>
      <c r="P65" s="2"/>
      <c r="Q65" s="2"/>
    </row>
    <row r="66" thickTop="1" ht="13.95">
      <c r="A66" s="10"/>
      <c r="B66" s="49">
        <v>9</v>
      </c>
      <c r="C66" s="50" t="s">
        <v>428</v>
      </c>
      <c r="D66" s="50" t="s">
        <v>7</v>
      </c>
      <c r="E66" s="50" t="s">
        <v>429</v>
      </c>
      <c r="F66" s="50" t="s">
        <v>7</v>
      </c>
      <c r="G66" s="51" t="s">
        <v>418</v>
      </c>
      <c r="H66" s="62">
        <v>780</v>
      </c>
      <c r="I66" s="63">
        <v>0</v>
      </c>
      <c r="J66" s="64">
        <f>ROUND(H66*I66,2)</f>
        <v>0</v>
      </c>
      <c r="K66" s="65">
        <v>0.20999999999999999</v>
      </c>
      <c r="L66" s="66">
        <f>ROUND(J66*1.21,2)</f>
        <v>0</v>
      </c>
      <c r="M66" s="13"/>
      <c r="N66" s="2"/>
      <c r="O66" s="2"/>
      <c r="P66" s="2"/>
      <c r="Q66" s="41">
        <f>IF(ISNUMBER(K66),IF(H66&gt;0,IF(I66&gt;0,J66,0),0),0)</f>
        <v>0</v>
      </c>
      <c r="R66" s="9">
        <f>IF(ISNUMBER(K66)=FALSE,J66,0)</f>
        <v>0</v>
      </c>
    </row>
    <row r="67">
      <c r="A67" s="10"/>
      <c r="B67" s="57" t="s">
        <v>56</v>
      </c>
      <c r="C67" s="1"/>
      <c r="D67" s="1"/>
      <c r="E67" s="58" t="s">
        <v>409</v>
      </c>
      <c r="F67" s="1"/>
      <c r="G67" s="1"/>
      <c r="H67" s="48"/>
      <c r="I67" s="1"/>
      <c r="J67" s="48"/>
      <c r="K67" s="1"/>
      <c r="L67" s="1"/>
      <c r="M67" s="13"/>
      <c r="N67" s="2"/>
      <c r="O67" s="2"/>
      <c r="P67" s="2"/>
      <c r="Q67" s="2"/>
    </row>
    <row r="68" ht="26.4">
      <c r="A68" s="10"/>
      <c r="B68" s="57" t="s">
        <v>58</v>
      </c>
      <c r="C68" s="1"/>
      <c r="D68" s="1"/>
      <c r="E68" s="58" t="s">
        <v>430</v>
      </c>
      <c r="F68" s="1"/>
      <c r="G68" s="1"/>
      <c r="H68" s="48"/>
      <c r="I68" s="1"/>
      <c r="J68" s="48"/>
      <c r="K68" s="1"/>
      <c r="L68" s="1"/>
      <c r="M68" s="13"/>
      <c r="N68" s="2"/>
      <c r="O68" s="2"/>
      <c r="P68" s="2"/>
      <c r="Q68" s="2"/>
    </row>
    <row r="69" ht="79.2">
      <c r="A69" s="10"/>
      <c r="B69" s="57" t="s">
        <v>60</v>
      </c>
      <c r="C69" s="1"/>
      <c r="D69" s="1"/>
      <c r="E69" s="58" t="s">
        <v>431</v>
      </c>
      <c r="F69" s="1"/>
      <c r="G69" s="1"/>
      <c r="H69" s="48"/>
      <c r="I69" s="1"/>
      <c r="J69" s="48"/>
      <c r="K69" s="1"/>
      <c r="L69" s="1"/>
      <c r="M69" s="13"/>
      <c r="N69" s="2"/>
      <c r="O69" s="2"/>
      <c r="P69" s="2"/>
      <c r="Q69" s="2"/>
    </row>
    <row r="70" thickBot="1" ht="13.95">
      <c r="A70" s="10"/>
      <c r="B70" s="59" t="s">
        <v>62</v>
      </c>
      <c r="C70" s="30"/>
      <c r="D70" s="30"/>
      <c r="E70" s="60" t="s">
        <v>63</v>
      </c>
      <c r="F70" s="30"/>
      <c r="G70" s="30"/>
      <c r="H70" s="61"/>
      <c r="I70" s="30"/>
      <c r="J70" s="61"/>
      <c r="K70" s="30"/>
      <c r="L70" s="30"/>
      <c r="M70" s="13"/>
      <c r="N70" s="2"/>
      <c r="O70" s="2"/>
      <c r="P70" s="2"/>
      <c r="Q70" s="2"/>
    </row>
    <row r="71" thickTop="1" ht="13.95">
      <c r="A71" s="10"/>
      <c r="B71" s="49">
        <v>10</v>
      </c>
      <c r="C71" s="50" t="s">
        <v>432</v>
      </c>
      <c r="D71" s="50" t="s">
        <v>7</v>
      </c>
      <c r="E71" s="50" t="s">
        <v>433</v>
      </c>
      <c r="F71" s="50" t="s">
        <v>7</v>
      </c>
      <c r="G71" s="51" t="s">
        <v>182</v>
      </c>
      <c r="H71" s="62">
        <v>1.5</v>
      </c>
      <c r="I71" s="63">
        <v>0</v>
      </c>
      <c r="J71" s="64">
        <f>ROUND(H71*I71,2)</f>
        <v>0</v>
      </c>
      <c r="K71" s="65">
        <v>0.20999999999999999</v>
      </c>
      <c r="L71" s="66">
        <f>ROUND(J71*1.21,2)</f>
        <v>0</v>
      </c>
      <c r="M71" s="13"/>
      <c r="N71" s="2"/>
      <c r="O71" s="2"/>
      <c r="P71" s="2"/>
      <c r="Q71" s="41">
        <f>IF(ISNUMBER(K71),IF(H71&gt;0,IF(I71&gt;0,J71,0),0),0)</f>
        <v>0</v>
      </c>
      <c r="R71" s="9">
        <f>IF(ISNUMBER(K71)=FALSE,J71,0)</f>
        <v>0</v>
      </c>
    </row>
    <row r="72" ht="39.6">
      <c r="A72" s="10"/>
      <c r="B72" s="57" t="s">
        <v>56</v>
      </c>
      <c r="C72" s="1"/>
      <c r="D72" s="1"/>
      <c r="E72" s="58" t="s">
        <v>434</v>
      </c>
      <c r="F72" s="1"/>
      <c r="G72" s="1"/>
      <c r="H72" s="48"/>
      <c r="I72" s="1"/>
      <c r="J72" s="48"/>
      <c r="K72" s="1"/>
      <c r="L72" s="1"/>
      <c r="M72" s="13"/>
      <c r="N72" s="2"/>
      <c r="O72" s="2"/>
      <c r="P72" s="2"/>
      <c r="Q72" s="2"/>
    </row>
    <row r="73">
      <c r="A73" s="10"/>
      <c r="B73" s="57" t="s">
        <v>58</v>
      </c>
      <c r="C73" s="1"/>
      <c r="D73" s="1"/>
      <c r="E73" s="58" t="s">
        <v>435</v>
      </c>
      <c r="F73" s="1"/>
      <c r="G73" s="1"/>
      <c r="H73" s="48"/>
      <c r="I73" s="1"/>
      <c r="J73" s="48"/>
      <c r="K73" s="1"/>
      <c r="L73" s="1"/>
      <c r="M73" s="13"/>
      <c r="N73" s="2"/>
      <c r="O73" s="2"/>
      <c r="P73" s="2"/>
      <c r="Q73" s="2"/>
    </row>
    <row r="74" ht="66">
      <c r="A74" s="10"/>
      <c r="B74" s="57" t="s">
        <v>60</v>
      </c>
      <c r="C74" s="1"/>
      <c r="D74" s="1"/>
      <c r="E74" s="58" t="s">
        <v>436</v>
      </c>
      <c r="F74" s="1"/>
      <c r="G74" s="1"/>
      <c r="H74" s="48"/>
      <c r="I74" s="1"/>
      <c r="J74" s="48"/>
      <c r="K74" s="1"/>
      <c r="L74" s="1"/>
      <c r="M74" s="13"/>
      <c r="N74" s="2"/>
      <c r="O74" s="2"/>
      <c r="P74" s="2"/>
      <c r="Q74" s="2"/>
    </row>
    <row r="75" thickBot="1" ht="13.95">
      <c r="A75" s="10"/>
      <c r="B75" s="59" t="s">
        <v>62</v>
      </c>
      <c r="C75" s="30"/>
      <c r="D75" s="30"/>
      <c r="E75" s="60" t="s">
        <v>63</v>
      </c>
      <c r="F75" s="30"/>
      <c r="G75" s="30"/>
      <c r="H75" s="61"/>
      <c r="I75" s="30"/>
      <c r="J75" s="61"/>
      <c r="K75" s="30"/>
      <c r="L75" s="30"/>
      <c r="M75" s="13"/>
      <c r="N75" s="2"/>
      <c r="O75" s="2"/>
      <c r="P75" s="2"/>
      <c r="Q75" s="2"/>
    </row>
    <row r="76" thickTop="1" ht="13.95">
      <c r="A76" s="10"/>
      <c r="B76" s="49">
        <v>11</v>
      </c>
      <c r="C76" s="50" t="s">
        <v>437</v>
      </c>
      <c r="D76" s="50" t="s">
        <v>7</v>
      </c>
      <c r="E76" s="50" t="s">
        <v>438</v>
      </c>
      <c r="F76" s="50" t="s">
        <v>7</v>
      </c>
      <c r="G76" s="51" t="s">
        <v>182</v>
      </c>
      <c r="H76" s="62">
        <v>1.5</v>
      </c>
      <c r="I76" s="63">
        <v>0</v>
      </c>
      <c r="J76" s="64">
        <f>ROUND(H76*I76,2)</f>
        <v>0</v>
      </c>
      <c r="K76" s="65">
        <v>0.20999999999999999</v>
      </c>
      <c r="L76" s="66">
        <f>ROUND(J76*1.21,2)</f>
        <v>0</v>
      </c>
      <c r="M76" s="13"/>
      <c r="N76" s="2"/>
      <c r="O76" s="2"/>
      <c r="P76" s="2"/>
      <c r="Q76" s="41">
        <f>IF(ISNUMBER(K76),IF(H76&gt;0,IF(I76&gt;0,J76,0),0),0)</f>
        <v>0</v>
      </c>
      <c r="R76" s="9">
        <f>IF(ISNUMBER(K76)=FALSE,J76,0)</f>
        <v>0</v>
      </c>
    </row>
    <row r="77" ht="39.6">
      <c r="A77" s="10"/>
      <c r="B77" s="57" t="s">
        <v>56</v>
      </c>
      <c r="C77" s="1"/>
      <c r="D77" s="1"/>
      <c r="E77" s="58" t="s">
        <v>434</v>
      </c>
      <c r="F77" s="1"/>
      <c r="G77" s="1"/>
      <c r="H77" s="48"/>
      <c r="I77" s="1"/>
      <c r="J77" s="48"/>
      <c r="K77" s="1"/>
      <c r="L77" s="1"/>
      <c r="M77" s="13"/>
      <c r="N77" s="2"/>
      <c r="O77" s="2"/>
      <c r="P77" s="2"/>
      <c r="Q77" s="2"/>
    </row>
    <row r="78">
      <c r="A78" s="10"/>
      <c r="B78" s="57" t="s">
        <v>58</v>
      </c>
      <c r="C78" s="1"/>
      <c r="D78" s="1"/>
      <c r="E78" s="58" t="s">
        <v>439</v>
      </c>
      <c r="F78" s="1"/>
      <c r="G78" s="1"/>
      <c r="H78" s="48"/>
      <c r="I78" s="1"/>
      <c r="J78" s="48"/>
      <c r="K78" s="1"/>
      <c r="L78" s="1"/>
      <c r="M78" s="13"/>
      <c r="N78" s="2"/>
      <c r="O78" s="2"/>
      <c r="P78" s="2"/>
      <c r="Q78" s="2"/>
    </row>
    <row r="79" ht="66">
      <c r="A79" s="10"/>
      <c r="B79" s="57" t="s">
        <v>60</v>
      </c>
      <c r="C79" s="1"/>
      <c r="D79" s="1"/>
      <c r="E79" s="58" t="s">
        <v>440</v>
      </c>
      <c r="F79" s="1"/>
      <c r="G79" s="1"/>
      <c r="H79" s="48"/>
      <c r="I79" s="1"/>
      <c r="J79" s="48"/>
      <c r="K79" s="1"/>
      <c r="L79" s="1"/>
      <c r="M79" s="13"/>
      <c r="N79" s="2"/>
      <c r="O79" s="2"/>
      <c r="P79" s="2"/>
      <c r="Q79" s="2"/>
    </row>
    <row r="80" thickBot="1" ht="13.95">
      <c r="A80" s="10"/>
      <c r="B80" s="59" t="s">
        <v>62</v>
      </c>
      <c r="C80" s="30"/>
      <c r="D80" s="30"/>
      <c r="E80" s="60" t="s">
        <v>63</v>
      </c>
      <c r="F80" s="30"/>
      <c r="G80" s="30"/>
      <c r="H80" s="61"/>
      <c r="I80" s="30"/>
      <c r="J80" s="61"/>
      <c r="K80" s="30"/>
      <c r="L80" s="30"/>
      <c r="M80" s="13"/>
      <c r="N80" s="2"/>
      <c r="O80" s="2"/>
      <c r="P80" s="2"/>
      <c r="Q80" s="2"/>
    </row>
    <row r="81" thickTop="1" ht="13.95">
      <c r="A81" s="10"/>
      <c r="B81" s="49">
        <v>12</v>
      </c>
      <c r="C81" s="50" t="s">
        <v>441</v>
      </c>
      <c r="D81" s="50" t="s">
        <v>7</v>
      </c>
      <c r="E81" s="50" t="s">
        <v>442</v>
      </c>
      <c r="F81" s="50" t="s">
        <v>7</v>
      </c>
      <c r="G81" s="51" t="s">
        <v>83</v>
      </c>
      <c r="H81" s="62">
        <v>2</v>
      </c>
      <c r="I81" s="63">
        <v>0</v>
      </c>
      <c r="J81" s="64">
        <f>ROUND(H81*I81,2)</f>
        <v>0</v>
      </c>
      <c r="K81" s="65">
        <v>0.20999999999999999</v>
      </c>
      <c r="L81" s="66">
        <f>ROUND(J81*1.21,2)</f>
        <v>0</v>
      </c>
      <c r="M81" s="13"/>
      <c r="N81" s="2"/>
      <c r="O81" s="2"/>
      <c r="P81" s="2"/>
      <c r="Q81" s="41">
        <f>IF(ISNUMBER(K81),IF(H81&gt;0,IF(I81&gt;0,J81,0),0),0)</f>
        <v>0</v>
      </c>
      <c r="R81" s="9">
        <f>IF(ISNUMBER(K81)=FALSE,J81,0)</f>
        <v>0</v>
      </c>
    </row>
    <row r="82">
      <c r="A82" s="10"/>
      <c r="B82" s="57" t="s">
        <v>56</v>
      </c>
      <c r="C82" s="1"/>
      <c r="D82" s="1"/>
      <c r="E82" s="58" t="s">
        <v>409</v>
      </c>
      <c r="F82" s="1"/>
      <c r="G82" s="1"/>
      <c r="H82" s="48"/>
      <c r="I82" s="1"/>
      <c r="J82" s="48"/>
      <c r="K82" s="1"/>
      <c r="L82" s="1"/>
      <c r="M82" s="13"/>
      <c r="N82" s="2"/>
      <c r="O82" s="2"/>
      <c r="P82" s="2"/>
      <c r="Q82" s="2"/>
    </row>
    <row r="83">
      <c r="A83" s="10"/>
      <c r="B83" s="57" t="s">
        <v>58</v>
      </c>
      <c r="C83" s="1"/>
      <c r="D83" s="1"/>
      <c r="E83" s="58" t="s">
        <v>443</v>
      </c>
      <c r="F83" s="1"/>
      <c r="G83" s="1"/>
      <c r="H83" s="48"/>
      <c r="I83" s="1"/>
      <c r="J83" s="48"/>
      <c r="K83" s="1"/>
      <c r="L83" s="1"/>
      <c r="M83" s="13"/>
      <c r="N83" s="2"/>
      <c r="O83" s="2"/>
      <c r="P83" s="2"/>
      <c r="Q83" s="2"/>
    </row>
    <row r="84" ht="105.6">
      <c r="A84" s="10"/>
      <c r="B84" s="57" t="s">
        <v>60</v>
      </c>
      <c r="C84" s="1"/>
      <c r="D84" s="1"/>
      <c r="E84" s="58" t="s">
        <v>444</v>
      </c>
      <c r="F84" s="1"/>
      <c r="G84" s="1"/>
      <c r="H84" s="48"/>
      <c r="I84" s="1"/>
      <c r="J84" s="48"/>
      <c r="K84" s="1"/>
      <c r="L84" s="1"/>
      <c r="M84" s="13"/>
      <c r="N84" s="2"/>
      <c r="O84" s="2"/>
      <c r="P84" s="2"/>
      <c r="Q84" s="2"/>
    </row>
    <row r="85" thickBot="1" ht="13.95">
      <c r="A85" s="10"/>
      <c r="B85" s="59" t="s">
        <v>62</v>
      </c>
      <c r="C85" s="30"/>
      <c r="D85" s="30"/>
      <c r="E85" s="60" t="s">
        <v>63</v>
      </c>
      <c r="F85" s="30"/>
      <c r="G85" s="30"/>
      <c r="H85" s="61"/>
      <c r="I85" s="30"/>
      <c r="J85" s="61"/>
      <c r="K85" s="30"/>
      <c r="L85" s="30"/>
      <c r="M85" s="13"/>
      <c r="N85" s="2"/>
      <c r="O85" s="2"/>
      <c r="P85" s="2"/>
      <c r="Q85" s="2"/>
    </row>
    <row r="86" thickTop="1" ht="13.95">
      <c r="A86" s="10"/>
      <c r="B86" s="49">
        <v>13</v>
      </c>
      <c r="C86" s="50" t="s">
        <v>445</v>
      </c>
      <c r="D86" s="50" t="s">
        <v>7</v>
      </c>
      <c r="E86" s="50" t="s">
        <v>446</v>
      </c>
      <c r="F86" s="50" t="s">
        <v>7</v>
      </c>
      <c r="G86" s="51" t="s">
        <v>83</v>
      </c>
      <c r="H86" s="62">
        <v>2</v>
      </c>
      <c r="I86" s="63">
        <v>0</v>
      </c>
      <c r="J86" s="64">
        <f>ROUND(H86*I86,2)</f>
        <v>0</v>
      </c>
      <c r="K86" s="65">
        <v>0.20999999999999999</v>
      </c>
      <c r="L86" s="66">
        <f>ROUND(J86*1.21,2)</f>
        <v>0</v>
      </c>
      <c r="M86" s="13"/>
      <c r="N86" s="2"/>
      <c r="O86" s="2"/>
      <c r="P86" s="2"/>
      <c r="Q86" s="41">
        <f>IF(ISNUMBER(K86),IF(H86&gt;0,IF(I86&gt;0,J86,0),0),0)</f>
        <v>0</v>
      </c>
      <c r="R86" s="9">
        <f>IF(ISNUMBER(K86)=FALSE,J86,0)</f>
        <v>0</v>
      </c>
    </row>
    <row r="87">
      <c r="A87" s="10"/>
      <c r="B87" s="57" t="s">
        <v>56</v>
      </c>
      <c r="C87" s="1"/>
      <c r="D87" s="1"/>
      <c r="E87" s="58" t="s">
        <v>409</v>
      </c>
      <c r="F87" s="1"/>
      <c r="G87" s="1"/>
      <c r="H87" s="48"/>
      <c r="I87" s="1"/>
      <c r="J87" s="48"/>
      <c r="K87" s="1"/>
      <c r="L87" s="1"/>
      <c r="M87" s="13"/>
      <c r="N87" s="2"/>
      <c r="O87" s="2"/>
      <c r="P87" s="2"/>
      <c r="Q87" s="2"/>
    </row>
    <row r="88">
      <c r="A88" s="10"/>
      <c r="B88" s="57" t="s">
        <v>58</v>
      </c>
      <c r="C88" s="1"/>
      <c r="D88" s="1"/>
      <c r="E88" s="58" t="s">
        <v>443</v>
      </c>
      <c r="F88" s="1"/>
      <c r="G88" s="1"/>
      <c r="H88" s="48"/>
      <c r="I88" s="1"/>
      <c r="J88" s="48"/>
      <c r="K88" s="1"/>
      <c r="L88" s="1"/>
      <c r="M88" s="13"/>
      <c r="N88" s="2"/>
      <c r="O88" s="2"/>
      <c r="P88" s="2"/>
      <c r="Q88" s="2"/>
    </row>
    <row r="89" ht="52.8">
      <c r="A89" s="10"/>
      <c r="B89" s="57" t="s">
        <v>60</v>
      </c>
      <c r="C89" s="1"/>
      <c r="D89" s="1"/>
      <c r="E89" s="58" t="s">
        <v>415</v>
      </c>
      <c r="F89" s="1"/>
      <c r="G89" s="1"/>
      <c r="H89" s="48"/>
      <c r="I89" s="1"/>
      <c r="J89" s="48"/>
      <c r="K89" s="1"/>
      <c r="L89" s="1"/>
      <c r="M89" s="13"/>
      <c r="N89" s="2"/>
      <c r="O89" s="2"/>
      <c r="P89" s="2"/>
      <c r="Q89" s="2"/>
    </row>
    <row r="90" thickBot="1" ht="13.95">
      <c r="A90" s="10"/>
      <c r="B90" s="59" t="s">
        <v>62</v>
      </c>
      <c r="C90" s="30"/>
      <c r="D90" s="30"/>
      <c r="E90" s="60" t="s">
        <v>63</v>
      </c>
      <c r="F90" s="30"/>
      <c r="G90" s="30"/>
      <c r="H90" s="61"/>
      <c r="I90" s="30"/>
      <c r="J90" s="61"/>
      <c r="K90" s="30"/>
      <c r="L90" s="30"/>
      <c r="M90" s="13"/>
      <c r="N90" s="2"/>
      <c r="O90" s="2"/>
      <c r="P90" s="2"/>
      <c r="Q90" s="2"/>
    </row>
    <row r="91" thickTop="1" ht="13.95">
      <c r="A91" s="10"/>
      <c r="B91" s="49">
        <v>14</v>
      </c>
      <c r="C91" s="50" t="s">
        <v>447</v>
      </c>
      <c r="D91" s="50" t="s">
        <v>7</v>
      </c>
      <c r="E91" s="50" t="s">
        <v>448</v>
      </c>
      <c r="F91" s="50" t="s">
        <v>7</v>
      </c>
      <c r="G91" s="51" t="s">
        <v>418</v>
      </c>
      <c r="H91" s="62">
        <v>120</v>
      </c>
      <c r="I91" s="63">
        <v>0</v>
      </c>
      <c r="J91" s="64">
        <f>ROUND(H91*I91,2)</f>
        <v>0</v>
      </c>
      <c r="K91" s="65">
        <v>0.20999999999999999</v>
      </c>
      <c r="L91" s="66">
        <f>ROUND(J91*1.21,2)</f>
        <v>0</v>
      </c>
      <c r="M91" s="13"/>
      <c r="N91" s="2"/>
      <c r="O91" s="2"/>
      <c r="P91" s="2"/>
      <c r="Q91" s="41">
        <f>IF(ISNUMBER(K91),IF(H91&gt;0,IF(I91&gt;0,J91,0),0),0)</f>
        <v>0</v>
      </c>
      <c r="R91" s="9">
        <f>IF(ISNUMBER(K91)=FALSE,J91,0)</f>
        <v>0</v>
      </c>
    </row>
    <row r="92">
      <c r="A92" s="10"/>
      <c r="B92" s="57" t="s">
        <v>56</v>
      </c>
      <c r="C92" s="1"/>
      <c r="D92" s="1"/>
      <c r="E92" s="58" t="s">
        <v>409</v>
      </c>
      <c r="F92" s="1"/>
      <c r="G92" s="1"/>
      <c r="H92" s="48"/>
      <c r="I92" s="1"/>
      <c r="J92" s="48"/>
      <c r="K92" s="1"/>
      <c r="L92" s="1"/>
      <c r="M92" s="13"/>
      <c r="N92" s="2"/>
      <c r="O92" s="2"/>
      <c r="P92" s="2"/>
      <c r="Q92" s="2"/>
    </row>
    <row r="93" ht="26.4">
      <c r="A93" s="10"/>
      <c r="B93" s="57" t="s">
        <v>58</v>
      </c>
      <c r="C93" s="1"/>
      <c r="D93" s="1"/>
      <c r="E93" s="58" t="s">
        <v>449</v>
      </c>
      <c r="F93" s="1"/>
      <c r="G93" s="1"/>
      <c r="H93" s="48"/>
      <c r="I93" s="1"/>
      <c r="J93" s="48"/>
      <c r="K93" s="1"/>
      <c r="L93" s="1"/>
      <c r="M93" s="13"/>
      <c r="N93" s="2"/>
      <c r="O93" s="2"/>
      <c r="P93" s="2"/>
      <c r="Q93" s="2"/>
    </row>
    <row r="94" ht="79.2">
      <c r="A94" s="10"/>
      <c r="B94" s="57" t="s">
        <v>60</v>
      </c>
      <c r="C94" s="1"/>
      <c r="D94" s="1"/>
      <c r="E94" s="58" t="s">
        <v>450</v>
      </c>
      <c r="F94" s="1"/>
      <c r="G94" s="1"/>
      <c r="H94" s="48"/>
      <c r="I94" s="1"/>
      <c r="J94" s="48"/>
      <c r="K94" s="1"/>
      <c r="L94" s="1"/>
      <c r="M94" s="13"/>
      <c r="N94" s="2"/>
      <c r="O94" s="2"/>
      <c r="P94" s="2"/>
      <c r="Q94" s="2"/>
    </row>
    <row r="95" thickBot="1" ht="13.95">
      <c r="A95" s="10"/>
      <c r="B95" s="59" t="s">
        <v>62</v>
      </c>
      <c r="C95" s="30"/>
      <c r="D95" s="30"/>
      <c r="E95" s="60" t="s">
        <v>63</v>
      </c>
      <c r="F95" s="30"/>
      <c r="G95" s="30"/>
      <c r="H95" s="61"/>
      <c r="I95" s="30"/>
      <c r="J95" s="61"/>
      <c r="K95" s="30"/>
      <c r="L95" s="30"/>
      <c r="M95" s="13"/>
      <c r="N95" s="2"/>
      <c r="O95" s="2"/>
      <c r="P95" s="2"/>
      <c r="Q95" s="2"/>
    </row>
    <row r="96" thickTop="1" ht="13.95">
      <c r="A96" s="10"/>
      <c r="B96" s="49">
        <v>15</v>
      </c>
      <c r="C96" s="50" t="s">
        <v>451</v>
      </c>
      <c r="D96" s="50" t="s">
        <v>7</v>
      </c>
      <c r="E96" s="50" t="s">
        <v>452</v>
      </c>
      <c r="F96" s="50" t="s">
        <v>7</v>
      </c>
      <c r="G96" s="51" t="s">
        <v>83</v>
      </c>
      <c r="H96" s="62">
        <v>1</v>
      </c>
      <c r="I96" s="63">
        <v>0</v>
      </c>
      <c r="J96" s="64">
        <f>ROUND(H96*I96,2)</f>
        <v>0</v>
      </c>
      <c r="K96" s="65">
        <v>0.20999999999999999</v>
      </c>
      <c r="L96" s="66">
        <f>ROUND(J96*1.21,2)</f>
        <v>0</v>
      </c>
      <c r="M96" s="13"/>
      <c r="N96" s="2"/>
      <c r="O96" s="2"/>
      <c r="P96" s="2"/>
      <c r="Q96" s="41">
        <f>IF(ISNUMBER(K96),IF(H96&gt;0,IF(I96&gt;0,J96,0),0),0)</f>
        <v>0</v>
      </c>
      <c r="R96" s="9">
        <f>IF(ISNUMBER(K96)=FALSE,J96,0)</f>
        <v>0</v>
      </c>
    </row>
    <row r="97">
      <c r="A97" s="10"/>
      <c r="B97" s="57" t="s">
        <v>56</v>
      </c>
      <c r="C97" s="1"/>
      <c r="D97" s="1"/>
      <c r="E97" s="58" t="s">
        <v>453</v>
      </c>
      <c r="F97" s="1"/>
      <c r="G97" s="1"/>
      <c r="H97" s="48"/>
      <c r="I97" s="1"/>
      <c r="J97" s="48"/>
      <c r="K97" s="1"/>
      <c r="L97" s="1"/>
      <c r="M97" s="13"/>
      <c r="N97" s="2"/>
      <c r="O97" s="2"/>
      <c r="P97" s="2"/>
      <c r="Q97" s="2"/>
    </row>
    <row r="98">
      <c r="A98" s="10"/>
      <c r="B98" s="57" t="s">
        <v>58</v>
      </c>
      <c r="C98" s="1"/>
      <c r="D98" s="1"/>
      <c r="E98" s="58" t="s">
        <v>59</v>
      </c>
      <c r="F98" s="1"/>
      <c r="G98" s="1"/>
      <c r="H98" s="48"/>
      <c r="I98" s="1"/>
      <c r="J98" s="48"/>
      <c r="K98" s="1"/>
      <c r="L98" s="1"/>
      <c r="M98" s="13"/>
      <c r="N98" s="2"/>
      <c r="O98" s="2"/>
      <c r="P98" s="2"/>
      <c r="Q98" s="2"/>
    </row>
    <row r="99" ht="105.6">
      <c r="A99" s="10"/>
      <c r="B99" s="57" t="s">
        <v>60</v>
      </c>
      <c r="C99" s="1"/>
      <c r="D99" s="1"/>
      <c r="E99" s="58" t="s">
        <v>444</v>
      </c>
      <c r="F99" s="1"/>
      <c r="G99" s="1"/>
      <c r="H99" s="48"/>
      <c r="I99" s="1"/>
      <c r="J99" s="48"/>
      <c r="K99" s="1"/>
      <c r="L99" s="1"/>
      <c r="M99" s="13"/>
      <c r="N99" s="2"/>
      <c r="O99" s="2"/>
      <c r="P99" s="2"/>
      <c r="Q99" s="2"/>
    </row>
    <row r="100" thickBot="1" ht="13.95">
      <c r="A100" s="10"/>
      <c r="B100" s="59" t="s">
        <v>62</v>
      </c>
      <c r="C100" s="30"/>
      <c r="D100" s="30"/>
      <c r="E100" s="60" t="s">
        <v>63</v>
      </c>
      <c r="F100" s="30"/>
      <c r="G100" s="30"/>
      <c r="H100" s="61"/>
      <c r="I100" s="30"/>
      <c r="J100" s="61"/>
      <c r="K100" s="30"/>
      <c r="L100" s="30"/>
      <c r="M100" s="13"/>
      <c r="N100" s="2"/>
      <c r="O100" s="2"/>
      <c r="P100" s="2"/>
      <c r="Q100" s="2"/>
    </row>
    <row r="101" thickTop="1" ht="13.95">
      <c r="A101" s="10"/>
      <c r="B101" s="49">
        <v>16</v>
      </c>
      <c r="C101" s="50" t="s">
        <v>454</v>
      </c>
      <c r="D101" s="50" t="s">
        <v>7</v>
      </c>
      <c r="E101" s="50" t="s">
        <v>455</v>
      </c>
      <c r="F101" s="50" t="s">
        <v>7</v>
      </c>
      <c r="G101" s="51" t="s">
        <v>83</v>
      </c>
      <c r="H101" s="62">
        <v>1</v>
      </c>
      <c r="I101" s="63">
        <v>0</v>
      </c>
      <c r="J101" s="64">
        <f>ROUND(H101*I101,2)</f>
        <v>0</v>
      </c>
      <c r="K101" s="65">
        <v>0.20999999999999999</v>
      </c>
      <c r="L101" s="66">
        <f>ROUND(J101*1.21,2)</f>
        <v>0</v>
      </c>
      <c r="M101" s="13"/>
      <c r="N101" s="2"/>
      <c r="O101" s="2"/>
      <c r="P101" s="2"/>
      <c r="Q101" s="41">
        <f>IF(ISNUMBER(K101),IF(H101&gt;0,IF(I101&gt;0,J101,0),0),0)</f>
        <v>0</v>
      </c>
      <c r="R101" s="9">
        <f>IF(ISNUMBER(K101)=FALSE,J101,0)</f>
        <v>0</v>
      </c>
    </row>
    <row r="102">
      <c r="A102" s="10"/>
      <c r="B102" s="57" t="s">
        <v>56</v>
      </c>
      <c r="C102" s="1"/>
      <c r="D102" s="1"/>
      <c r="E102" s="58" t="s">
        <v>453</v>
      </c>
      <c r="F102" s="1"/>
      <c r="G102" s="1"/>
      <c r="H102" s="48"/>
      <c r="I102" s="1"/>
      <c r="J102" s="48"/>
      <c r="K102" s="1"/>
      <c r="L102" s="1"/>
      <c r="M102" s="13"/>
      <c r="N102" s="2"/>
      <c r="O102" s="2"/>
      <c r="P102" s="2"/>
      <c r="Q102" s="2"/>
    </row>
    <row r="103">
      <c r="A103" s="10"/>
      <c r="B103" s="57" t="s">
        <v>58</v>
      </c>
      <c r="C103" s="1"/>
      <c r="D103" s="1"/>
      <c r="E103" s="58" t="s">
        <v>59</v>
      </c>
      <c r="F103" s="1"/>
      <c r="G103" s="1"/>
      <c r="H103" s="48"/>
      <c r="I103" s="1"/>
      <c r="J103" s="48"/>
      <c r="K103" s="1"/>
      <c r="L103" s="1"/>
      <c r="M103" s="13"/>
      <c r="N103" s="2"/>
      <c r="O103" s="2"/>
      <c r="P103" s="2"/>
      <c r="Q103" s="2"/>
    </row>
    <row r="104" ht="52.8">
      <c r="A104" s="10"/>
      <c r="B104" s="57" t="s">
        <v>60</v>
      </c>
      <c r="C104" s="1"/>
      <c r="D104" s="1"/>
      <c r="E104" s="58" t="s">
        <v>415</v>
      </c>
      <c r="F104" s="1"/>
      <c r="G104" s="1"/>
      <c r="H104" s="48"/>
      <c r="I104" s="1"/>
      <c r="J104" s="48"/>
      <c r="K104" s="1"/>
      <c r="L104" s="1"/>
      <c r="M104" s="13"/>
      <c r="N104" s="2"/>
      <c r="O104" s="2"/>
      <c r="P104" s="2"/>
      <c r="Q104" s="2"/>
    </row>
    <row r="105" thickBot="1" ht="13.95">
      <c r="A105" s="10"/>
      <c r="B105" s="59" t="s">
        <v>62</v>
      </c>
      <c r="C105" s="30"/>
      <c r="D105" s="30"/>
      <c r="E105" s="60" t="s">
        <v>63</v>
      </c>
      <c r="F105" s="30"/>
      <c r="G105" s="30"/>
      <c r="H105" s="61"/>
      <c r="I105" s="30"/>
      <c r="J105" s="61"/>
      <c r="K105" s="30"/>
      <c r="L105" s="30"/>
      <c r="M105" s="13"/>
      <c r="N105" s="2"/>
      <c r="O105" s="2"/>
      <c r="P105" s="2"/>
      <c r="Q105" s="2"/>
    </row>
    <row r="106" thickTop="1" ht="13.95">
      <c r="A106" s="10"/>
      <c r="B106" s="49">
        <v>17</v>
      </c>
      <c r="C106" s="50" t="s">
        <v>456</v>
      </c>
      <c r="D106" s="50" t="s">
        <v>7</v>
      </c>
      <c r="E106" s="50" t="s">
        <v>457</v>
      </c>
      <c r="F106" s="50" t="s">
        <v>7</v>
      </c>
      <c r="G106" s="51" t="s">
        <v>418</v>
      </c>
      <c r="H106" s="62">
        <v>60</v>
      </c>
      <c r="I106" s="63">
        <v>0</v>
      </c>
      <c r="J106" s="64">
        <f>ROUND(H106*I106,2)</f>
        <v>0</v>
      </c>
      <c r="K106" s="65">
        <v>0.20999999999999999</v>
      </c>
      <c r="L106" s="66">
        <f>ROUND(J106*1.21,2)</f>
        <v>0</v>
      </c>
      <c r="M106" s="13"/>
      <c r="N106" s="2"/>
      <c r="O106" s="2"/>
      <c r="P106" s="2"/>
      <c r="Q106" s="41">
        <f>IF(ISNUMBER(K106),IF(H106&gt;0,IF(I106&gt;0,J106,0),0),0)</f>
        <v>0</v>
      </c>
      <c r="R106" s="9">
        <f>IF(ISNUMBER(K106)=FALSE,J106,0)</f>
        <v>0</v>
      </c>
    </row>
    <row r="107">
      <c r="A107" s="10"/>
      <c r="B107" s="57" t="s">
        <v>56</v>
      </c>
      <c r="C107" s="1"/>
      <c r="D107" s="1"/>
      <c r="E107" s="58" t="s">
        <v>453</v>
      </c>
      <c r="F107" s="1"/>
      <c r="G107" s="1"/>
      <c r="H107" s="48"/>
      <c r="I107" s="1"/>
      <c r="J107" s="48"/>
      <c r="K107" s="1"/>
      <c r="L107" s="1"/>
      <c r="M107" s="13"/>
      <c r="N107" s="2"/>
      <c r="O107" s="2"/>
      <c r="P107" s="2"/>
      <c r="Q107" s="2"/>
    </row>
    <row r="108" ht="26.4">
      <c r="A108" s="10"/>
      <c r="B108" s="57" t="s">
        <v>58</v>
      </c>
      <c r="C108" s="1"/>
      <c r="D108" s="1"/>
      <c r="E108" s="58" t="s">
        <v>458</v>
      </c>
      <c r="F108" s="1"/>
      <c r="G108" s="1"/>
      <c r="H108" s="48"/>
      <c r="I108" s="1"/>
      <c r="J108" s="48"/>
      <c r="K108" s="1"/>
      <c r="L108" s="1"/>
      <c r="M108" s="13"/>
      <c r="N108" s="2"/>
      <c r="O108" s="2"/>
      <c r="P108" s="2"/>
      <c r="Q108" s="2"/>
    </row>
    <row r="109" ht="79.2">
      <c r="A109" s="10"/>
      <c r="B109" s="57" t="s">
        <v>60</v>
      </c>
      <c r="C109" s="1"/>
      <c r="D109" s="1"/>
      <c r="E109" s="58" t="s">
        <v>450</v>
      </c>
      <c r="F109" s="1"/>
      <c r="G109" s="1"/>
      <c r="H109" s="48"/>
      <c r="I109" s="1"/>
      <c r="J109" s="48"/>
      <c r="K109" s="1"/>
      <c r="L109" s="1"/>
      <c r="M109" s="13"/>
      <c r="N109" s="2"/>
      <c r="O109" s="2"/>
      <c r="P109" s="2"/>
      <c r="Q109" s="2"/>
    </row>
    <row r="110" thickBot="1" ht="13.95">
      <c r="A110" s="10"/>
      <c r="B110" s="59" t="s">
        <v>62</v>
      </c>
      <c r="C110" s="30"/>
      <c r="D110" s="30"/>
      <c r="E110" s="60" t="s">
        <v>63</v>
      </c>
      <c r="F110" s="30"/>
      <c r="G110" s="30"/>
      <c r="H110" s="61"/>
      <c r="I110" s="30"/>
      <c r="J110" s="61"/>
      <c r="K110" s="30"/>
      <c r="L110" s="30"/>
      <c r="M110" s="13"/>
      <c r="N110" s="2"/>
      <c r="O110" s="2"/>
      <c r="P110" s="2"/>
      <c r="Q110" s="2"/>
    </row>
    <row r="111" thickTop="1" ht="13.95">
      <c r="A111" s="10"/>
      <c r="B111" s="49">
        <v>18</v>
      </c>
      <c r="C111" s="50" t="s">
        <v>459</v>
      </c>
      <c r="D111" s="50" t="s">
        <v>7</v>
      </c>
      <c r="E111" s="50" t="s">
        <v>460</v>
      </c>
      <c r="F111" s="50" t="s">
        <v>7</v>
      </c>
      <c r="G111" s="51" t="s">
        <v>83</v>
      </c>
      <c r="H111" s="62">
        <v>2</v>
      </c>
      <c r="I111" s="63">
        <v>0</v>
      </c>
      <c r="J111" s="64">
        <f>ROUND(H111*I111,2)</f>
        <v>0</v>
      </c>
      <c r="K111" s="65">
        <v>0.20999999999999999</v>
      </c>
      <c r="L111" s="66">
        <f>ROUND(J111*1.21,2)</f>
        <v>0</v>
      </c>
      <c r="M111" s="13"/>
      <c r="N111" s="2"/>
      <c r="O111" s="2"/>
      <c r="P111" s="2"/>
      <c r="Q111" s="41">
        <f>IF(ISNUMBER(K111),IF(H111&gt;0,IF(I111&gt;0,J111,0),0),0)</f>
        <v>0</v>
      </c>
      <c r="R111" s="9">
        <f>IF(ISNUMBER(K111)=FALSE,J111,0)</f>
        <v>0</v>
      </c>
    </row>
    <row r="112">
      <c r="A112" s="10"/>
      <c r="B112" s="57" t="s">
        <v>56</v>
      </c>
      <c r="C112" s="1"/>
      <c r="D112" s="1"/>
      <c r="E112" s="58" t="s">
        <v>461</v>
      </c>
      <c r="F112" s="1"/>
      <c r="G112" s="1"/>
      <c r="H112" s="48"/>
      <c r="I112" s="1"/>
      <c r="J112" s="48"/>
      <c r="K112" s="1"/>
      <c r="L112" s="1"/>
      <c r="M112" s="13"/>
      <c r="N112" s="2"/>
      <c r="O112" s="2"/>
      <c r="P112" s="2"/>
      <c r="Q112" s="2"/>
    </row>
    <row r="113">
      <c r="A113" s="10"/>
      <c r="B113" s="57" t="s">
        <v>58</v>
      </c>
      <c r="C113" s="1"/>
      <c r="D113" s="1"/>
      <c r="E113" s="58" t="s">
        <v>443</v>
      </c>
      <c r="F113" s="1"/>
      <c r="G113" s="1"/>
      <c r="H113" s="48"/>
      <c r="I113" s="1"/>
      <c r="J113" s="48"/>
      <c r="K113" s="1"/>
      <c r="L113" s="1"/>
      <c r="M113" s="13"/>
      <c r="N113" s="2"/>
      <c r="O113" s="2"/>
      <c r="P113" s="2"/>
      <c r="Q113" s="2"/>
    </row>
    <row r="114" ht="105.6">
      <c r="A114" s="10"/>
      <c r="B114" s="57" t="s">
        <v>60</v>
      </c>
      <c r="C114" s="1"/>
      <c r="D114" s="1"/>
      <c r="E114" s="58" t="s">
        <v>444</v>
      </c>
      <c r="F114" s="1"/>
      <c r="G114" s="1"/>
      <c r="H114" s="48"/>
      <c r="I114" s="1"/>
      <c r="J114" s="48"/>
      <c r="K114" s="1"/>
      <c r="L114" s="1"/>
      <c r="M114" s="13"/>
      <c r="N114" s="2"/>
      <c r="O114" s="2"/>
      <c r="P114" s="2"/>
      <c r="Q114" s="2"/>
    </row>
    <row r="115" thickBot="1" ht="13.95">
      <c r="A115" s="10"/>
      <c r="B115" s="59" t="s">
        <v>62</v>
      </c>
      <c r="C115" s="30"/>
      <c r="D115" s="30"/>
      <c r="E115" s="60" t="s">
        <v>63</v>
      </c>
      <c r="F115" s="30"/>
      <c r="G115" s="30"/>
      <c r="H115" s="61"/>
      <c r="I115" s="30"/>
      <c r="J115" s="61"/>
      <c r="K115" s="30"/>
      <c r="L115" s="30"/>
      <c r="M115" s="13"/>
      <c r="N115" s="2"/>
      <c r="O115" s="2"/>
      <c r="P115" s="2"/>
      <c r="Q115" s="2"/>
    </row>
    <row r="116" thickTop="1" ht="13.95">
      <c r="A116" s="10"/>
      <c r="B116" s="49">
        <v>19</v>
      </c>
      <c r="C116" s="50" t="s">
        <v>462</v>
      </c>
      <c r="D116" s="50" t="s">
        <v>7</v>
      </c>
      <c r="E116" s="50" t="s">
        <v>463</v>
      </c>
      <c r="F116" s="50" t="s">
        <v>7</v>
      </c>
      <c r="G116" s="51" t="s">
        <v>83</v>
      </c>
      <c r="H116" s="62">
        <v>2</v>
      </c>
      <c r="I116" s="63">
        <v>0</v>
      </c>
      <c r="J116" s="64">
        <f>ROUND(H116*I116,2)</f>
        <v>0</v>
      </c>
      <c r="K116" s="65">
        <v>0.20999999999999999</v>
      </c>
      <c r="L116" s="66">
        <f>ROUND(J116*1.21,2)</f>
        <v>0</v>
      </c>
      <c r="M116" s="13"/>
      <c r="N116" s="2"/>
      <c r="O116" s="2"/>
      <c r="P116" s="2"/>
      <c r="Q116" s="41">
        <f>IF(ISNUMBER(K116),IF(H116&gt;0,IF(I116&gt;0,J116,0),0),0)</f>
        <v>0</v>
      </c>
      <c r="R116" s="9">
        <f>IF(ISNUMBER(K116)=FALSE,J116,0)</f>
        <v>0</v>
      </c>
    </row>
    <row r="117">
      <c r="A117" s="10"/>
      <c r="B117" s="57" t="s">
        <v>56</v>
      </c>
      <c r="C117" s="1"/>
      <c r="D117" s="1"/>
      <c r="E117" s="58" t="s">
        <v>464</v>
      </c>
      <c r="F117" s="1"/>
      <c r="G117" s="1"/>
      <c r="H117" s="48"/>
      <c r="I117" s="1"/>
      <c r="J117" s="48"/>
      <c r="K117" s="1"/>
      <c r="L117" s="1"/>
      <c r="M117" s="13"/>
      <c r="N117" s="2"/>
      <c r="O117" s="2"/>
      <c r="P117" s="2"/>
      <c r="Q117" s="2"/>
    </row>
    <row r="118">
      <c r="A118" s="10"/>
      <c r="B118" s="57" t="s">
        <v>58</v>
      </c>
      <c r="C118" s="1"/>
      <c r="D118" s="1"/>
      <c r="E118" s="58" t="s">
        <v>443</v>
      </c>
      <c r="F118" s="1"/>
      <c r="G118" s="1"/>
      <c r="H118" s="48"/>
      <c r="I118" s="1"/>
      <c r="J118" s="48"/>
      <c r="K118" s="1"/>
      <c r="L118" s="1"/>
      <c r="M118" s="13"/>
      <c r="N118" s="2"/>
      <c r="O118" s="2"/>
      <c r="P118" s="2"/>
      <c r="Q118" s="2"/>
    </row>
    <row r="119" ht="52.8">
      <c r="A119" s="10"/>
      <c r="B119" s="57" t="s">
        <v>60</v>
      </c>
      <c r="C119" s="1"/>
      <c r="D119" s="1"/>
      <c r="E119" s="58" t="s">
        <v>415</v>
      </c>
      <c r="F119" s="1"/>
      <c r="G119" s="1"/>
      <c r="H119" s="48"/>
      <c r="I119" s="1"/>
      <c r="J119" s="48"/>
      <c r="K119" s="1"/>
      <c r="L119" s="1"/>
      <c r="M119" s="13"/>
      <c r="N119" s="2"/>
      <c r="O119" s="2"/>
      <c r="P119" s="2"/>
      <c r="Q119" s="2"/>
    </row>
    <row r="120" thickBot="1" ht="13.95">
      <c r="A120" s="10"/>
      <c r="B120" s="59" t="s">
        <v>62</v>
      </c>
      <c r="C120" s="30"/>
      <c r="D120" s="30"/>
      <c r="E120" s="60" t="s">
        <v>63</v>
      </c>
      <c r="F120" s="30"/>
      <c r="G120" s="30"/>
      <c r="H120" s="61"/>
      <c r="I120" s="30"/>
      <c r="J120" s="61"/>
      <c r="K120" s="30"/>
      <c r="L120" s="30"/>
      <c r="M120" s="13"/>
      <c r="N120" s="2"/>
      <c r="O120" s="2"/>
      <c r="P120" s="2"/>
      <c r="Q120" s="2"/>
    </row>
    <row r="121" thickTop="1" ht="13.95">
      <c r="A121" s="10"/>
      <c r="B121" s="49">
        <v>20</v>
      </c>
      <c r="C121" s="50" t="s">
        <v>465</v>
      </c>
      <c r="D121" s="50" t="s">
        <v>7</v>
      </c>
      <c r="E121" s="50" t="s">
        <v>466</v>
      </c>
      <c r="F121" s="50" t="s">
        <v>7</v>
      </c>
      <c r="G121" s="51" t="s">
        <v>418</v>
      </c>
      <c r="H121" s="62">
        <v>120</v>
      </c>
      <c r="I121" s="63">
        <v>0</v>
      </c>
      <c r="J121" s="64">
        <f>ROUND(H121*I121,2)</f>
        <v>0</v>
      </c>
      <c r="K121" s="65">
        <v>0.20999999999999999</v>
      </c>
      <c r="L121" s="66">
        <f>ROUND(J121*1.21,2)</f>
        <v>0</v>
      </c>
      <c r="M121" s="13"/>
      <c r="N121" s="2"/>
      <c r="O121" s="2"/>
      <c r="P121" s="2"/>
      <c r="Q121" s="41">
        <f>IF(ISNUMBER(K121),IF(H121&gt;0,IF(I121&gt;0,J121,0),0),0)</f>
        <v>0</v>
      </c>
      <c r="R121" s="9">
        <f>IF(ISNUMBER(K121)=FALSE,J121,0)</f>
        <v>0</v>
      </c>
    </row>
    <row r="122">
      <c r="A122" s="10"/>
      <c r="B122" s="57" t="s">
        <v>56</v>
      </c>
      <c r="C122" s="1"/>
      <c r="D122" s="1"/>
      <c r="E122" s="58" t="s">
        <v>464</v>
      </c>
      <c r="F122" s="1"/>
      <c r="G122" s="1"/>
      <c r="H122" s="48"/>
      <c r="I122" s="1"/>
      <c r="J122" s="48"/>
      <c r="K122" s="1"/>
      <c r="L122" s="1"/>
      <c r="M122" s="13"/>
      <c r="N122" s="2"/>
      <c r="O122" s="2"/>
      <c r="P122" s="2"/>
      <c r="Q122" s="2"/>
    </row>
    <row r="123" ht="26.4">
      <c r="A123" s="10"/>
      <c r="B123" s="57" t="s">
        <v>58</v>
      </c>
      <c r="C123" s="1"/>
      <c r="D123" s="1"/>
      <c r="E123" s="58" t="s">
        <v>449</v>
      </c>
      <c r="F123" s="1"/>
      <c r="G123" s="1"/>
      <c r="H123" s="48"/>
      <c r="I123" s="1"/>
      <c r="J123" s="48"/>
      <c r="K123" s="1"/>
      <c r="L123" s="1"/>
      <c r="M123" s="13"/>
      <c r="N123" s="2"/>
      <c r="O123" s="2"/>
      <c r="P123" s="2"/>
      <c r="Q123" s="2"/>
    </row>
    <row r="124" ht="79.2">
      <c r="A124" s="10"/>
      <c r="B124" s="57" t="s">
        <v>60</v>
      </c>
      <c r="C124" s="1"/>
      <c r="D124" s="1"/>
      <c r="E124" s="58" t="s">
        <v>450</v>
      </c>
      <c r="F124" s="1"/>
      <c r="G124" s="1"/>
      <c r="H124" s="48"/>
      <c r="I124" s="1"/>
      <c r="J124" s="48"/>
      <c r="K124" s="1"/>
      <c r="L124" s="1"/>
      <c r="M124" s="13"/>
      <c r="N124" s="2"/>
      <c r="O124" s="2"/>
      <c r="P124" s="2"/>
      <c r="Q124" s="2"/>
    </row>
    <row r="125" thickBot="1" ht="13.95">
      <c r="A125" s="10"/>
      <c r="B125" s="59" t="s">
        <v>62</v>
      </c>
      <c r="C125" s="30"/>
      <c r="D125" s="30"/>
      <c r="E125" s="60" t="s">
        <v>63</v>
      </c>
      <c r="F125" s="30"/>
      <c r="G125" s="30"/>
      <c r="H125" s="61"/>
      <c r="I125" s="30"/>
      <c r="J125" s="61"/>
      <c r="K125" s="30"/>
      <c r="L125" s="30"/>
      <c r="M125" s="13"/>
      <c r="N125" s="2"/>
      <c r="O125" s="2"/>
      <c r="P125" s="2"/>
      <c r="Q125" s="2"/>
    </row>
    <row r="126" thickTop="1" ht="13.95">
      <c r="A126" s="10"/>
      <c r="B126" s="49">
        <v>21</v>
      </c>
      <c r="C126" s="50" t="s">
        <v>467</v>
      </c>
      <c r="D126" s="50" t="s">
        <v>7</v>
      </c>
      <c r="E126" s="50" t="s">
        <v>468</v>
      </c>
      <c r="F126" s="50" t="s">
        <v>7</v>
      </c>
      <c r="G126" s="51" t="s">
        <v>83</v>
      </c>
      <c r="H126" s="62">
        <v>1</v>
      </c>
      <c r="I126" s="63">
        <v>0</v>
      </c>
      <c r="J126" s="64">
        <f>ROUND(H126*I126,2)</f>
        <v>0</v>
      </c>
      <c r="K126" s="65">
        <v>0.20999999999999999</v>
      </c>
      <c r="L126" s="66">
        <f>ROUND(J126*1.21,2)</f>
        <v>0</v>
      </c>
      <c r="M126" s="13"/>
      <c r="N126" s="2"/>
      <c r="O126" s="2"/>
      <c r="P126" s="2"/>
      <c r="Q126" s="41">
        <f>IF(ISNUMBER(K126),IF(H126&gt;0,IF(I126&gt;0,J126,0),0),0)</f>
        <v>0</v>
      </c>
      <c r="R126" s="9">
        <f>IF(ISNUMBER(K126)=FALSE,J126,0)</f>
        <v>0</v>
      </c>
    </row>
    <row r="127">
      <c r="A127" s="10"/>
      <c r="B127" s="57" t="s">
        <v>56</v>
      </c>
      <c r="C127" s="1"/>
      <c r="D127" s="1"/>
      <c r="E127" s="58" t="s">
        <v>409</v>
      </c>
      <c r="F127" s="1"/>
      <c r="G127" s="1"/>
      <c r="H127" s="48"/>
      <c r="I127" s="1"/>
      <c r="J127" s="48"/>
      <c r="K127" s="1"/>
      <c r="L127" s="1"/>
      <c r="M127" s="13"/>
      <c r="N127" s="2"/>
      <c r="O127" s="2"/>
      <c r="P127" s="2"/>
      <c r="Q127" s="2"/>
    </row>
    <row r="128">
      <c r="A128" s="10"/>
      <c r="B128" s="57" t="s">
        <v>58</v>
      </c>
      <c r="C128" s="1"/>
      <c r="D128" s="1"/>
      <c r="E128" s="58" t="s">
        <v>59</v>
      </c>
      <c r="F128" s="1"/>
      <c r="G128" s="1"/>
      <c r="H128" s="48"/>
      <c r="I128" s="1"/>
      <c r="J128" s="48"/>
      <c r="K128" s="1"/>
      <c r="L128" s="1"/>
      <c r="M128" s="13"/>
      <c r="N128" s="2"/>
      <c r="O128" s="2"/>
      <c r="P128" s="2"/>
      <c r="Q128" s="2"/>
    </row>
    <row r="129" ht="92.4">
      <c r="A129" s="10"/>
      <c r="B129" s="57" t="s">
        <v>60</v>
      </c>
      <c r="C129" s="1"/>
      <c r="D129" s="1"/>
      <c r="E129" s="58" t="s">
        <v>469</v>
      </c>
      <c r="F129" s="1"/>
      <c r="G129" s="1"/>
      <c r="H129" s="48"/>
      <c r="I129" s="1"/>
      <c r="J129" s="48"/>
      <c r="K129" s="1"/>
      <c r="L129" s="1"/>
      <c r="M129" s="13"/>
      <c r="N129" s="2"/>
      <c r="O129" s="2"/>
      <c r="P129" s="2"/>
      <c r="Q129" s="2"/>
    </row>
    <row r="130" thickBot="1" ht="13.95">
      <c r="A130" s="10"/>
      <c r="B130" s="59" t="s">
        <v>62</v>
      </c>
      <c r="C130" s="30"/>
      <c r="D130" s="30"/>
      <c r="E130" s="60" t="s">
        <v>63</v>
      </c>
      <c r="F130" s="30"/>
      <c r="G130" s="30"/>
      <c r="H130" s="61"/>
      <c r="I130" s="30"/>
      <c r="J130" s="61"/>
      <c r="K130" s="30"/>
      <c r="L130" s="30"/>
      <c r="M130" s="13"/>
      <c r="N130" s="2"/>
      <c r="O130" s="2"/>
      <c r="P130" s="2"/>
      <c r="Q130" s="2"/>
    </row>
    <row r="131" thickTop="1" ht="13.95">
      <c r="A131" s="10"/>
      <c r="B131" s="49">
        <v>22</v>
      </c>
      <c r="C131" s="50" t="s">
        <v>470</v>
      </c>
      <c r="D131" s="50" t="s">
        <v>7</v>
      </c>
      <c r="E131" s="50" t="s">
        <v>471</v>
      </c>
      <c r="F131" s="50" t="s">
        <v>7</v>
      </c>
      <c r="G131" s="51" t="s">
        <v>83</v>
      </c>
      <c r="H131" s="62">
        <v>1</v>
      </c>
      <c r="I131" s="63">
        <v>0</v>
      </c>
      <c r="J131" s="64">
        <f>ROUND(H131*I131,2)</f>
        <v>0</v>
      </c>
      <c r="K131" s="65">
        <v>0.20999999999999999</v>
      </c>
      <c r="L131" s="66">
        <f>ROUND(J131*1.21,2)</f>
        <v>0</v>
      </c>
      <c r="M131" s="13"/>
      <c r="N131" s="2"/>
      <c r="O131" s="2"/>
      <c r="P131" s="2"/>
      <c r="Q131" s="41">
        <f>IF(ISNUMBER(K131),IF(H131&gt;0,IF(I131&gt;0,J131,0),0),0)</f>
        <v>0</v>
      </c>
      <c r="R131" s="9">
        <f>IF(ISNUMBER(K131)=FALSE,J131,0)</f>
        <v>0</v>
      </c>
    </row>
    <row r="132">
      <c r="A132" s="10"/>
      <c r="B132" s="57" t="s">
        <v>56</v>
      </c>
      <c r="C132" s="1"/>
      <c r="D132" s="1"/>
      <c r="E132" s="58" t="s">
        <v>409</v>
      </c>
      <c r="F132" s="1"/>
      <c r="G132" s="1"/>
      <c r="H132" s="48"/>
      <c r="I132" s="1"/>
      <c r="J132" s="48"/>
      <c r="K132" s="1"/>
      <c r="L132" s="1"/>
      <c r="M132" s="13"/>
      <c r="N132" s="2"/>
      <c r="O132" s="2"/>
      <c r="P132" s="2"/>
      <c r="Q132" s="2"/>
    </row>
    <row r="133">
      <c r="A133" s="10"/>
      <c r="B133" s="57" t="s">
        <v>58</v>
      </c>
      <c r="C133" s="1"/>
      <c r="D133" s="1"/>
      <c r="E133" s="58" t="s">
        <v>59</v>
      </c>
      <c r="F133" s="1"/>
      <c r="G133" s="1"/>
      <c r="H133" s="48"/>
      <c r="I133" s="1"/>
      <c r="J133" s="48"/>
      <c r="K133" s="1"/>
      <c r="L133" s="1"/>
      <c r="M133" s="13"/>
      <c r="N133" s="2"/>
      <c r="O133" s="2"/>
      <c r="P133" s="2"/>
      <c r="Q133" s="2"/>
    </row>
    <row r="134" ht="52.8">
      <c r="A134" s="10"/>
      <c r="B134" s="57" t="s">
        <v>60</v>
      </c>
      <c r="C134" s="1"/>
      <c r="D134" s="1"/>
      <c r="E134" s="58" t="s">
        <v>415</v>
      </c>
      <c r="F134" s="1"/>
      <c r="G134" s="1"/>
      <c r="H134" s="48"/>
      <c r="I134" s="1"/>
      <c r="J134" s="48"/>
      <c r="K134" s="1"/>
      <c r="L134" s="1"/>
      <c r="M134" s="13"/>
      <c r="N134" s="2"/>
      <c r="O134" s="2"/>
      <c r="P134" s="2"/>
      <c r="Q134" s="2"/>
    </row>
    <row r="135" thickBot="1" ht="13.95">
      <c r="A135" s="10"/>
      <c r="B135" s="59" t="s">
        <v>62</v>
      </c>
      <c r="C135" s="30"/>
      <c r="D135" s="30"/>
      <c r="E135" s="60" t="s">
        <v>63</v>
      </c>
      <c r="F135" s="30"/>
      <c r="G135" s="30"/>
      <c r="H135" s="61"/>
      <c r="I135" s="30"/>
      <c r="J135" s="61"/>
      <c r="K135" s="30"/>
      <c r="L135" s="30"/>
      <c r="M135" s="13"/>
      <c r="N135" s="2"/>
      <c r="O135" s="2"/>
      <c r="P135" s="2"/>
      <c r="Q135" s="2"/>
    </row>
    <row r="136" thickTop="1" ht="13.95">
      <c r="A136" s="10"/>
      <c r="B136" s="49">
        <v>23</v>
      </c>
      <c r="C136" s="50" t="s">
        <v>472</v>
      </c>
      <c r="D136" s="50" t="s">
        <v>7</v>
      </c>
      <c r="E136" s="50" t="s">
        <v>473</v>
      </c>
      <c r="F136" s="50" t="s">
        <v>7</v>
      </c>
      <c r="G136" s="51" t="s">
        <v>418</v>
      </c>
      <c r="H136" s="62">
        <v>60</v>
      </c>
      <c r="I136" s="63">
        <v>0</v>
      </c>
      <c r="J136" s="64">
        <f>ROUND(H136*I136,2)</f>
        <v>0</v>
      </c>
      <c r="K136" s="65">
        <v>0.20999999999999999</v>
      </c>
      <c r="L136" s="66">
        <f>ROUND(J136*1.21,2)</f>
        <v>0</v>
      </c>
      <c r="M136" s="13"/>
      <c r="N136" s="2"/>
      <c r="O136" s="2"/>
      <c r="P136" s="2"/>
      <c r="Q136" s="41">
        <f>IF(ISNUMBER(K136),IF(H136&gt;0,IF(I136&gt;0,J136,0),0),0)</f>
        <v>0</v>
      </c>
      <c r="R136" s="9">
        <f>IF(ISNUMBER(K136)=FALSE,J136,0)</f>
        <v>0</v>
      </c>
    </row>
    <row r="137">
      <c r="A137" s="10"/>
      <c r="B137" s="57" t="s">
        <v>56</v>
      </c>
      <c r="C137" s="1"/>
      <c r="D137" s="1"/>
      <c r="E137" s="58" t="s">
        <v>409</v>
      </c>
      <c r="F137" s="1"/>
      <c r="G137" s="1"/>
      <c r="H137" s="48"/>
      <c r="I137" s="1"/>
      <c r="J137" s="48"/>
      <c r="K137" s="1"/>
      <c r="L137" s="1"/>
      <c r="M137" s="13"/>
      <c r="N137" s="2"/>
      <c r="O137" s="2"/>
      <c r="P137" s="2"/>
      <c r="Q137" s="2"/>
    </row>
    <row r="138" ht="26.4">
      <c r="A138" s="10"/>
      <c r="B138" s="57" t="s">
        <v>58</v>
      </c>
      <c r="C138" s="1"/>
      <c r="D138" s="1"/>
      <c r="E138" s="58" t="s">
        <v>458</v>
      </c>
      <c r="F138" s="1"/>
      <c r="G138" s="1"/>
      <c r="H138" s="48"/>
      <c r="I138" s="1"/>
      <c r="J138" s="48"/>
      <c r="K138" s="1"/>
      <c r="L138" s="1"/>
      <c r="M138" s="13"/>
      <c r="N138" s="2"/>
      <c r="O138" s="2"/>
      <c r="P138" s="2"/>
      <c r="Q138" s="2"/>
    </row>
    <row r="139" ht="79.2">
      <c r="A139" s="10"/>
      <c r="B139" s="57" t="s">
        <v>60</v>
      </c>
      <c r="C139" s="1"/>
      <c r="D139" s="1"/>
      <c r="E139" s="58" t="s">
        <v>450</v>
      </c>
      <c r="F139" s="1"/>
      <c r="G139" s="1"/>
      <c r="H139" s="48"/>
      <c r="I139" s="1"/>
      <c r="J139" s="48"/>
      <c r="K139" s="1"/>
      <c r="L139" s="1"/>
      <c r="M139" s="13"/>
      <c r="N139" s="2"/>
      <c r="O139" s="2"/>
      <c r="P139" s="2"/>
      <c r="Q139" s="2"/>
    </row>
    <row r="140" thickBot="1" ht="13.95">
      <c r="A140" s="10"/>
      <c r="B140" s="59" t="s">
        <v>62</v>
      </c>
      <c r="C140" s="30"/>
      <c r="D140" s="30"/>
      <c r="E140" s="60" t="s">
        <v>63</v>
      </c>
      <c r="F140" s="30"/>
      <c r="G140" s="30"/>
      <c r="H140" s="61"/>
      <c r="I140" s="30"/>
      <c r="J140" s="61"/>
      <c r="K140" s="30"/>
      <c r="L140" s="30"/>
      <c r="M140" s="13"/>
      <c r="N140" s="2"/>
      <c r="O140" s="2"/>
      <c r="P140" s="2"/>
      <c r="Q140" s="2"/>
    </row>
    <row r="141" thickTop="1" ht="13.95">
      <c r="A141" s="10"/>
      <c r="B141" s="49">
        <v>24</v>
      </c>
      <c r="C141" s="50" t="s">
        <v>474</v>
      </c>
      <c r="D141" s="50" t="s">
        <v>7</v>
      </c>
      <c r="E141" s="50" t="s">
        <v>475</v>
      </c>
      <c r="F141" s="50" t="s">
        <v>7</v>
      </c>
      <c r="G141" s="51" t="s">
        <v>83</v>
      </c>
      <c r="H141" s="62">
        <v>8</v>
      </c>
      <c r="I141" s="63">
        <v>0</v>
      </c>
      <c r="J141" s="64">
        <f>ROUND(H141*I141,2)</f>
        <v>0</v>
      </c>
      <c r="K141" s="65">
        <v>0.20999999999999999</v>
      </c>
      <c r="L141" s="66">
        <f>ROUND(J141*1.21,2)</f>
        <v>0</v>
      </c>
      <c r="M141" s="13"/>
      <c r="N141" s="2"/>
      <c r="O141" s="2"/>
      <c r="P141" s="2"/>
      <c r="Q141" s="41">
        <f>IF(ISNUMBER(K141),IF(H141&gt;0,IF(I141&gt;0,J141,0),0),0)</f>
        <v>0</v>
      </c>
      <c r="R141" s="9">
        <f>IF(ISNUMBER(K141)=FALSE,J141,0)</f>
        <v>0</v>
      </c>
    </row>
    <row r="142" ht="26.4">
      <c r="A142" s="10"/>
      <c r="B142" s="57" t="s">
        <v>56</v>
      </c>
      <c r="C142" s="1"/>
      <c r="D142" s="1"/>
      <c r="E142" s="58" t="s">
        <v>476</v>
      </c>
      <c r="F142" s="1"/>
      <c r="G142" s="1"/>
      <c r="H142" s="48"/>
      <c r="I142" s="1"/>
      <c r="J142" s="48"/>
      <c r="K142" s="1"/>
      <c r="L142" s="1"/>
      <c r="M142" s="13"/>
      <c r="N142" s="2"/>
      <c r="O142" s="2"/>
      <c r="P142" s="2"/>
      <c r="Q142" s="2"/>
    </row>
    <row r="143">
      <c r="A143" s="10"/>
      <c r="B143" s="57" t="s">
        <v>58</v>
      </c>
      <c r="C143" s="1"/>
      <c r="D143" s="1"/>
      <c r="E143" s="58" t="s">
        <v>477</v>
      </c>
      <c r="F143" s="1"/>
      <c r="G143" s="1"/>
      <c r="H143" s="48"/>
      <c r="I143" s="1"/>
      <c r="J143" s="48"/>
      <c r="K143" s="1"/>
      <c r="L143" s="1"/>
      <c r="M143" s="13"/>
      <c r="N143" s="2"/>
      <c r="O143" s="2"/>
      <c r="P143" s="2"/>
      <c r="Q143" s="2"/>
    </row>
    <row r="144" ht="92.4">
      <c r="A144" s="10"/>
      <c r="B144" s="57" t="s">
        <v>60</v>
      </c>
      <c r="C144" s="1"/>
      <c r="D144" s="1"/>
      <c r="E144" s="58" t="s">
        <v>469</v>
      </c>
      <c r="F144" s="1"/>
      <c r="G144" s="1"/>
      <c r="H144" s="48"/>
      <c r="I144" s="1"/>
      <c r="J144" s="48"/>
      <c r="K144" s="1"/>
      <c r="L144" s="1"/>
      <c r="M144" s="13"/>
      <c r="N144" s="2"/>
      <c r="O144" s="2"/>
      <c r="P144" s="2"/>
      <c r="Q144" s="2"/>
    </row>
    <row r="145" thickBot="1" ht="13.95">
      <c r="A145" s="10"/>
      <c r="B145" s="59" t="s">
        <v>62</v>
      </c>
      <c r="C145" s="30"/>
      <c r="D145" s="30"/>
      <c r="E145" s="60" t="s">
        <v>63</v>
      </c>
      <c r="F145" s="30"/>
      <c r="G145" s="30"/>
      <c r="H145" s="61"/>
      <c r="I145" s="30"/>
      <c r="J145" s="61"/>
      <c r="K145" s="30"/>
      <c r="L145" s="30"/>
      <c r="M145" s="13"/>
      <c r="N145" s="2"/>
      <c r="O145" s="2"/>
      <c r="P145" s="2"/>
      <c r="Q145" s="2"/>
    </row>
    <row r="146" thickTop="1" ht="13.95">
      <c r="A146" s="10"/>
      <c r="B146" s="49">
        <v>25</v>
      </c>
      <c r="C146" s="50" t="s">
        <v>478</v>
      </c>
      <c r="D146" s="50" t="s">
        <v>7</v>
      </c>
      <c r="E146" s="50" t="s">
        <v>479</v>
      </c>
      <c r="F146" s="50" t="s">
        <v>7</v>
      </c>
      <c r="G146" s="51" t="s">
        <v>83</v>
      </c>
      <c r="H146" s="62">
        <v>8</v>
      </c>
      <c r="I146" s="63">
        <v>0</v>
      </c>
      <c r="J146" s="64">
        <f>ROUND(H146*I146,2)</f>
        <v>0</v>
      </c>
      <c r="K146" s="65">
        <v>0.20999999999999999</v>
      </c>
      <c r="L146" s="66">
        <f>ROUND(J146*1.21,2)</f>
        <v>0</v>
      </c>
      <c r="M146" s="13"/>
      <c r="N146" s="2"/>
      <c r="O146" s="2"/>
      <c r="P146" s="2"/>
      <c r="Q146" s="41">
        <f>IF(ISNUMBER(K146),IF(H146&gt;0,IF(I146&gt;0,J146,0),0),0)</f>
        <v>0</v>
      </c>
      <c r="R146" s="9">
        <f>IF(ISNUMBER(K146)=FALSE,J146,0)</f>
        <v>0</v>
      </c>
    </row>
    <row r="147" ht="26.4">
      <c r="A147" s="10"/>
      <c r="B147" s="57" t="s">
        <v>56</v>
      </c>
      <c r="C147" s="1"/>
      <c r="D147" s="1"/>
      <c r="E147" s="58" t="s">
        <v>476</v>
      </c>
      <c r="F147" s="1"/>
      <c r="G147" s="1"/>
      <c r="H147" s="48"/>
      <c r="I147" s="1"/>
      <c r="J147" s="48"/>
      <c r="K147" s="1"/>
      <c r="L147" s="1"/>
      <c r="M147" s="13"/>
      <c r="N147" s="2"/>
      <c r="O147" s="2"/>
      <c r="P147" s="2"/>
      <c r="Q147" s="2"/>
    </row>
    <row r="148">
      <c r="A148" s="10"/>
      <c r="B148" s="57" t="s">
        <v>58</v>
      </c>
      <c r="C148" s="1"/>
      <c r="D148" s="1"/>
      <c r="E148" s="58" t="s">
        <v>477</v>
      </c>
      <c r="F148" s="1"/>
      <c r="G148" s="1"/>
      <c r="H148" s="48"/>
      <c r="I148" s="1"/>
      <c r="J148" s="48"/>
      <c r="K148" s="1"/>
      <c r="L148" s="1"/>
      <c r="M148" s="13"/>
      <c r="N148" s="2"/>
      <c r="O148" s="2"/>
      <c r="P148" s="2"/>
      <c r="Q148" s="2"/>
    </row>
    <row r="149" ht="52.8">
      <c r="A149" s="10"/>
      <c r="B149" s="57" t="s">
        <v>60</v>
      </c>
      <c r="C149" s="1"/>
      <c r="D149" s="1"/>
      <c r="E149" s="58" t="s">
        <v>415</v>
      </c>
      <c r="F149" s="1"/>
      <c r="G149" s="1"/>
      <c r="H149" s="48"/>
      <c r="I149" s="1"/>
      <c r="J149" s="48"/>
      <c r="K149" s="1"/>
      <c r="L149" s="1"/>
      <c r="M149" s="13"/>
      <c r="N149" s="2"/>
      <c r="O149" s="2"/>
      <c r="P149" s="2"/>
      <c r="Q149" s="2"/>
    </row>
    <row r="150" thickBot="1" ht="13.95">
      <c r="A150" s="10"/>
      <c r="B150" s="59" t="s">
        <v>62</v>
      </c>
      <c r="C150" s="30"/>
      <c r="D150" s="30"/>
      <c r="E150" s="60" t="s">
        <v>63</v>
      </c>
      <c r="F150" s="30"/>
      <c r="G150" s="30"/>
      <c r="H150" s="61"/>
      <c r="I150" s="30"/>
      <c r="J150" s="61"/>
      <c r="K150" s="30"/>
      <c r="L150" s="30"/>
      <c r="M150" s="13"/>
      <c r="N150" s="2"/>
      <c r="O150" s="2"/>
      <c r="P150" s="2"/>
      <c r="Q150" s="2"/>
    </row>
    <row r="151" thickTop="1" ht="13.95">
      <c r="A151" s="10"/>
      <c r="B151" s="49">
        <v>26</v>
      </c>
      <c r="C151" s="50" t="s">
        <v>480</v>
      </c>
      <c r="D151" s="50" t="s">
        <v>7</v>
      </c>
      <c r="E151" s="50" t="s">
        <v>481</v>
      </c>
      <c r="F151" s="50" t="s">
        <v>7</v>
      </c>
      <c r="G151" s="51" t="s">
        <v>418</v>
      </c>
      <c r="H151" s="62">
        <v>480</v>
      </c>
      <c r="I151" s="63">
        <v>0</v>
      </c>
      <c r="J151" s="64">
        <f>ROUND(H151*I151,2)</f>
        <v>0</v>
      </c>
      <c r="K151" s="65">
        <v>0.20999999999999999</v>
      </c>
      <c r="L151" s="66">
        <f>ROUND(J151*1.21,2)</f>
        <v>0</v>
      </c>
      <c r="M151" s="13"/>
      <c r="N151" s="2"/>
      <c r="O151" s="2"/>
      <c r="P151" s="2"/>
      <c r="Q151" s="41">
        <f>IF(ISNUMBER(K151),IF(H151&gt;0,IF(I151&gt;0,J151,0),0),0)</f>
        <v>0</v>
      </c>
      <c r="R151" s="9">
        <f>IF(ISNUMBER(K151)=FALSE,J151,0)</f>
        <v>0</v>
      </c>
    </row>
    <row r="152" ht="26.4">
      <c r="A152" s="10"/>
      <c r="B152" s="57" t="s">
        <v>56</v>
      </c>
      <c r="C152" s="1"/>
      <c r="D152" s="1"/>
      <c r="E152" s="58" t="s">
        <v>476</v>
      </c>
      <c r="F152" s="1"/>
      <c r="G152" s="1"/>
      <c r="H152" s="48"/>
      <c r="I152" s="1"/>
      <c r="J152" s="48"/>
      <c r="K152" s="1"/>
      <c r="L152" s="1"/>
      <c r="M152" s="13"/>
      <c r="N152" s="2"/>
      <c r="O152" s="2"/>
      <c r="P152" s="2"/>
      <c r="Q152" s="2"/>
    </row>
    <row r="153" ht="26.4">
      <c r="A153" s="10"/>
      <c r="B153" s="57" t="s">
        <v>58</v>
      </c>
      <c r="C153" s="1"/>
      <c r="D153" s="1"/>
      <c r="E153" s="58" t="s">
        <v>482</v>
      </c>
      <c r="F153" s="1"/>
      <c r="G153" s="1"/>
      <c r="H153" s="48"/>
      <c r="I153" s="1"/>
      <c r="J153" s="48"/>
      <c r="K153" s="1"/>
      <c r="L153" s="1"/>
      <c r="M153" s="13"/>
      <c r="N153" s="2"/>
      <c r="O153" s="2"/>
      <c r="P153" s="2"/>
      <c r="Q153" s="2"/>
    </row>
    <row r="154" ht="79.2">
      <c r="A154" s="10"/>
      <c r="B154" s="57" t="s">
        <v>60</v>
      </c>
      <c r="C154" s="1"/>
      <c r="D154" s="1"/>
      <c r="E154" s="58" t="s">
        <v>450</v>
      </c>
      <c r="F154" s="1"/>
      <c r="G154" s="1"/>
      <c r="H154" s="48"/>
      <c r="I154" s="1"/>
      <c r="J154" s="48"/>
      <c r="K154" s="1"/>
      <c r="L154" s="1"/>
      <c r="M154" s="13"/>
      <c r="N154" s="2"/>
      <c r="O154" s="2"/>
      <c r="P154" s="2"/>
      <c r="Q154" s="2"/>
    </row>
    <row r="155" thickBot="1" ht="13.95">
      <c r="A155" s="10"/>
      <c r="B155" s="59" t="s">
        <v>62</v>
      </c>
      <c r="C155" s="30"/>
      <c r="D155" s="30"/>
      <c r="E155" s="60" t="s">
        <v>63</v>
      </c>
      <c r="F155" s="30"/>
      <c r="G155" s="30"/>
      <c r="H155" s="61"/>
      <c r="I155" s="30"/>
      <c r="J155" s="61"/>
      <c r="K155" s="30"/>
      <c r="L155" s="30"/>
      <c r="M155" s="13"/>
      <c r="N155" s="2"/>
      <c r="O155" s="2"/>
      <c r="P155" s="2"/>
      <c r="Q155" s="2"/>
    </row>
    <row r="156" thickTop="1" ht="13.95">
      <c r="A156" s="10"/>
      <c r="B156" s="49">
        <v>27</v>
      </c>
      <c r="C156" s="50" t="s">
        <v>483</v>
      </c>
      <c r="D156" s="50" t="s">
        <v>7</v>
      </c>
      <c r="E156" s="50" t="s">
        <v>484</v>
      </c>
      <c r="F156" s="50" t="s">
        <v>7</v>
      </c>
      <c r="G156" s="51" t="s">
        <v>83</v>
      </c>
      <c r="H156" s="62">
        <v>19</v>
      </c>
      <c r="I156" s="63">
        <v>0</v>
      </c>
      <c r="J156" s="64">
        <f>ROUND(H156*I156,2)</f>
        <v>0</v>
      </c>
      <c r="K156" s="65">
        <v>0.20999999999999999</v>
      </c>
      <c r="L156" s="66">
        <f>ROUND(J156*1.21,2)</f>
        <v>0</v>
      </c>
      <c r="M156" s="13"/>
      <c r="N156" s="2"/>
      <c r="O156" s="2"/>
      <c r="P156" s="2"/>
      <c r="Q156" s="41">
        <f>IF(ISNUMBER(K156),IF(H156&gt;0,IF(I156&gt;0,J156,0),0),0)</f>
        <v>0</v>
      </c>
      <c r="R156" s="9">
        <f>IF(ISNUMBER(K156)=FALSE,J156,0)</f>
        <v>0</v>
      </c>
    </row>
    <row r="157" ht="26.4">
      <c r="A157" s="10"/>
      <c r="B157" s="57" t="s">
        <v>56</v>
      </c>
      <c r="C157" s="1"/>
      <c r="D157" s="1"/>
      <c r="E157" s="58" t="s">
        <v>485</v>
      </c>
      <c r="F157" s="1"/>
      <c r="G157" s="1"/>
      <c r="H157" s="48"/>
      <c r="I157" s="1"/>
      <c r="J157" s="48"/>
      <c r="K157" s="1"/>
      <c r="L157" s="1"/>
      <c r="M157" s="13"/>
      <c r="N157" s="2"/>
      <c r="O157" s="2"/>
      <c r="P157" s="2"/>
      <c r="Q157" s="2"/>
    </row>
    <row r="158" ht="39.6">
      <c r="A158" s="10"/>
      <c r="B158" s="57" t="s">
        <v>58</v>
      </c>
      <c r="C158" s="1"/>
      <c r="D158" s="1"/>
      <c r="E158" s="58" t="s">
        <v>486</v>
      </c>
      <c r="F158" s="1"/>
      <c r="G158" s="1"/>
      <c r="H158" s="48"/>
      <c r="I158" s="1"/>
      <c r="J158" s="48"/>
      <c r="K158" s="1"/>
      <c r="L158" s="1"/>
      <c r="M158" s="13"/>
      <c r="N158" s="2"/>
      <c r="O158" s="2"/>
      <c r="P158" s="2"/>
      <c r="Q158" s="2"/>
    </row>
    <row r="159" ht="92.4">
      <c r="A159" s="10"/>
      <c r="B159" s="57" t="s">
        <v>60</v>
      </c>
      <c r="C159" s="1"/>
      <c r="D159" s="1"/>
      <c r="E159" s="58" t="s">
        <v>469</v>
      </c>
      <c r="F159" s="1"/>
      <c r="G159" s="1"/>
      <c r="H159" s="48"/>
      <c r="I159" s="1"/>
      <c r="J159" s="48"/>
      <c r="K159" s="1"/>
      <c r="L159" s="1"/>
      <c r="M159" s="13"/>
      <c r="N159" s="2"/>
      <c r="O159" s="2"/>
      <c r="P159" s="2"/>
      <c r="Q159" s="2"/>
    </row>
    <row r="160" thickBot="1" ht="13.95">
      <c r="A160" s="10"/>
      <c r="B160" s="59" t="s">
        <v>62</v>
      </c>
      <c r="C160" s="30"/>
      <c r="D160" s="30"/>
      <c r="E160" s="60" t="s">
        <v>63</v>
      </c>
      <c r="F160" s="30"/>
      <c r="G160" s="30"/>
      <c r="H160" s="61"/>
      <c r="I160" s="30"/>
      <c r="J160" s="61"/>
      <c r="K160" s="30"/>
      <c r="L160" s="30"/>
      <c r="M160" s="13"/>
      <c r="N160" s="2"/>
      <c r="O160" s="2"/>
      <c r="P160" s="2"/>
      <c r="Q160" s="2"/>
    </row>
    <row r="161" thickTop="1" ht="13.95">
      <c r="A161" s="10"/>
      <c r="B161" s="49">
        <v>28</v>
      </c>
      <c r="C161" s="50" t="s">
        <v>487</v>
      </c>
      <c r="D161" s="50" t="s">
        <v>7</v>
      </c>
      <c r="E161" s="50" t="s">
        <v>488</v>
      </c>
      <c r="F161" s="50" t="s">
        <v>7</v>
      </c>
      <c r="G161" s="51" t="s">
        <v>83</v>
      </c>
      <c r="H161" s="62">
        <v>19</v>
      </c>
      <c r="I161" s="63">
        <v>0</v>
      </c>
      <c r="J161" s="64">
        <f>ROUND(H161*I161,2)</f>
        <v>0</v>
      </c>
      <c r="K161" s="65">
        <v>0.20999999999999999</v>
      </c>
      <c r="L161" s="66">
        <f>ROUND(J161*1.21,2)</f>
        <v>0</v>
      </c>
      <c r="M161" s="13"/>
      <c r="N161" s="2"/>
      <c r="O161" s="2"/>
      <c r="P161" s="2"/>
      <c r="Q161" s="41">
        <f>IF(ISNUMBER(K161),IF(H161&gt;0,IF(I161&gt;0,J161,0),0),0)</f>
        <v>0</v>
      </c>
      <c r="R161" s="9">
        <f>IF(ISNUMBER(K161)=FALSE,J161,0)</f>
        <v>0</v>
      </c>
    </row>
    <row r="162" ht="26.4">
      <c r="A162" s="10"/>
      <c r="B162" s="57" t="s">
        <v>56</v>
      </c>
      <c r="C162" s="1"/>
      <c r="D162" s="1"/>
      <c r="E162" s="58" t="s">
        <v>485</v>
      </c>
      <c r="F162" s="1"/>
      <c r="G162" s="1"/>
      <c r="H162" s="48"/>
      <c r="I162" s="1"/>
      <c r="J162" s="48"/>
      <c r="K162" s="1"/>
      <c r="L162" s="1"/>
      <c r="M162" s="13"/>
      <c r="N162" s="2"/>
      <c r="O162" s="2"/>
      <c r="P162" s="2"/>
      <c r="Q162" s="2"/>
    </row>
    <row r="163">
      <c r="A163" s="10"/>
      <c r="B163" s="57" t="s">
        <v>58</v>
      </c>
      <c r="C163" s="1"/>
      <c r="D163" s="1"/>
      <c r="E163" s="58" t="s">
        <v>489</v>
      </c>
      <c r="F163" s="1"/>
      <c r="G163" s="1"/>
      <c r="H163" s="48"/>
      <c r="I163" s="1"/>
      <c r="J163" s="48"/>
      <c r="K163" s="1"/>
      <c r="L163" s="1"/>
      <c r="M163" s="13"/>
      <c r="N163" s="2"/>
      <c r="O163" s="2"/>
      <c r="P163" s="2"/>
      <c r="Q163" s="2"/>
    </row>
    <row r="164" ht="52.8">
      <c r="A164" s="10"/>
      <c r="B164" s="57" t="s">
        <v>60</v>
      </c>
      <c r="C164" s="1"/>
      <c r="D164" s="1"/>
      <c r="E164" s="58" t="s">
        <v>415</v>
      </c>
      <c r="F164" s="1"/>
      <c r="G164" s="1"/>
      <c r="H164" s="48"/>
      <c r="I164" s="1"/>
      <c r="J164" s="48"/>
      <c r="K164" s="1"/>
      <c r="L164" s="1"/>
      <c r="M164" s="13"/>
      <c r="N164" s="2"/>
      <c r="O164" s="2"/>
      <c r="P164" s="2"/>
      <c r="Q164" s="2"/>
    </row>
    <row r="165" thickBot="1" ht="13.95">
      <c r="A165" s="10"/>
      <c r="B165" s="59" t="s">
        <v>62</v>
      </c>
      <c r="C165" s="30"/>
      <c r="D165" s="30"/>
      <c r="E165" s="60" t="s">
        <v>63</v>
      </c>
      <c r="F165" s="30"/>
      <c r="G165" s="30"/>
      <c r="H165" s="61"/>
      <c r="I165" s="30"/>
      <c r="J165" s="61"/>
      <c r="K165" s="30"/>
      <c r="L165" s="30"/>
      <c r="M165" s="13"/>
      <c r="N165" s="2"/>
      <c r="O165" s="2"/>
      <c r="P165" s="2"/>
      <c r="Q165" s="2"/>
    </row>
    <row r="166" thickTop="1" ht="13.95">
      <c r="A166" s="10"/>
      <c r="B166" s="49">
        <v>29</v>
      </c>
      <c r="C166" s="50" t="s">
        <v>490</v>
      </c>
      <c r="D166" s="50" t="s">
        <v>7</v>
      </c>
      <c r="E166" s="50" t="s">
        <v>491</v>
      </c>
      <c r="F166" s="50" t="s">
        <v>7</v>
      </c>
      <c r="G166" s="51" t="s">
        <v>418</v>
      </c>
      <c r="H166" s="62">
        <v>1140</v>
      </c>
      <c r="I166" s="63">
        <v>0</v>
      </c>
      <c r="J166" s="64">
        <f>ROUND(H166*I166,2)</f>
        <v>0</v>
      </c>
      <c r="K166" s="65">
        <v>0.20999999999999999</v>
      </c>
      <c r="L166" s="66">
        <f>ROUND(J166*1.21,2)</f>
        <v>0</v>
      </c>
      <c r="M166" s="13"/>
      <c r="N166" s="2"/>
      <c r="O166" s="2"/>
      <c r="P166" s="2"/>
      <c r="Q166" s="41">
        <f>IF(ISNUMBER(K166),IF(H166&gt;0,IF(I166&gt;0,J166,0),0),0)</f>
        <v>0</v>
      </c>
      <c r="R166" s="9">
        <f>IF(ISNUMBER(K166)=FALSE,J166,0)</f>
        <v>0</v>
      </c>
    </row>
    <row r="167" ht="26.4">
      <c r="A167" s="10"/>
      <c r="B167" s="57" t="s">
        <v>56</v>
      </c>
      <c r="C167" s="1"/>
      <c r="D167" s="1"/>
      <c r="E167" s="58" t="s">
        <v>485</v>
      </c>
      <c r="F167" s="1"/>
      <c r="G167" s="1"/>
      <c r="H167" s="48"/>
      <c r="I167" s="1"/>
      <c r="J167" s="48"/>
      <c r="K167" s="1"/>
      <c r="L167" s="1"/>
      <c r="M167" s="13"/>
      <c r="N167" s="2"/>
      <c r="O167" s="2"/>
      <c r="P167" s="2"/>
      <c r="Q167" s="2"/>
    </row>
    <row r="168" ht="52.8">
      <c r="A168" s="10"/>
      <c r="B168" s="57" t="s">
        <v>58</v>
      </c>
      <c r="C168" s="1"/>
      <c r="D168" s="1"/>
      <c r="E168" s="58" t="s">
        <v>492</v>
      </c>
      <c r="F168" s="1"/>
      <c r="G168" s="1"/>
      <c r="H168" s="48"/>
      <c r="I168" s="1"/>
      <c r="J168" s="48"/>
      <c r="K168" s="1"/>
      <c r="L168" s="1"/>
      <c r="M168" s="13"/>
      <c r="N168" s="2"/>
      <c r="O168" s="2"/>
      <c r="P168" s="2"/>
      <c r="Q168" s="2"/>
    </row>
    <row r="169" ht="79.2">
      <c r="A169" s="10"/>
      <c r="B169" s="57" t="s">
        <v>60</v>
      </c>
      <c r="C169" s="1"/>
      <c r="D169" s="1"/>
      <c r="E169" s="58" t="s">
        <v>493</v>
      </c>
      <c r="F169" s="1"/>
      <c r="G169" s="1"/>
      <c r="H169" s="48"/>
      <c r="I169" s="1"/>
      <c r="J169" s="48"/>
      <c r="K169" s="1"/>
      <c r="L169" s="1"/>
      <c r="M169" s="13"/>
      <c r="N169" s="2"/>
      <c r="O169" s="2"/>
      <c r="P169" s="2"/>
      <c r="Q169" s="2"/>
    </row>
    <row r="170" thickBot="1" ht="13.95">
      <c r="A170" s="10"/>
      <c r="B170" s="59" t="s">
        <v>62</v>
      </c>
      <c r="C170" s="30"/>
      <c r="D170" s="30"/>
      <c r="E170" s="60" t="s">
        <v>63</v>
      </c>
      <c r="F170" s="30"/>
      <c r="G170" s="30"/>
      <c r="H170" s="61"/>
      <c r="I170" s="30"/>
      <c r="J170" s="61"/>
      <c r="K170" s="30"/>
      <c r="L170" s="30"/>
      <c r="M170" s="13"/>
      <c r="N170" s="2"/>
      <c r="O170" s="2"/>
      <c r="P170" s="2"/>
      <c r="Q170" s="2"/>
    </row>
    <row r="171" thickTop="1" thickBot="1" ht="25" customHeight="1">
      <c r="A171" s="10"/>
      <c r="B171" s="1"/>
      <c r="C171" s="67">
        <v>9</v>
      </c>
      <c r="D171" s="1"/>
      <c r="E171" s="67" t="s">
        <v>99</v>
      </c>
      <c r="F171" s="1"/>
      <c r="G171" s="68" t="s">
        <v>86</v>
      </c>
      <c r="H171" s="69">
        <f>J26+J31+J36+J41+J46+J51+J56+J61+J66+J71+J76+J81+J86+J91+J96+J101+J106+J111+J116+J121+J126+J131+J136+J141+J146+J151+J156+J161+J166</f>
        <v>0</v>
      </c>
      <c r="I171" s="68" t="s">
        <v>87</v>
      </c>
      <c r="J171" s="70">
        <f>(L171-H171)</f>
        <v>0</v>
      </c>
      <c r="K171" s="68" t="s">
        <v>88</v>
      </c>
      <c r="L171" s="71">
        <f>ROUND((J26+J31+J36+J41+J46+J51+J56+J61+J66+J71+J76+J81+J86+J91+J96+J101+J106+J111+J116+J121+J126+J131+J136+J141+J146+J151+J156+J161+J166)*1.21,2)</f>
        <v>0</v>
      </c>
      <c r="M171" s="13"/>
      <c r="N171" s="2"/>
      <c r="O171" s="2"/>
      <c r="P171" s="2"/>
      <c r="Q171" s="41">
        <f>0+Q26+Q31+Q36+Q41+Q46+Q51+Q56+Q61+Q66+Q71+Q76+Q81+Q86+Q91+Q96+Q101+Q106+Q111+Q116+Q121+Q126+Q131+Q136+Q141+Q146+Q151+Q156+Q161+Q166</f>
        <v>0</v>
      </c>
      <c r="R171" s="9">
        <f>0+R26+R31+R36+R41+R46+R51+R56+R61+R66+R71+R76+R81+R86+R91+R96+R101+R106+R111+R116+R121+R126+R131+R136+R141+R146+R151+R156+R161+R166</f>
        <v>0</v>
      </c>
      <c r="S171" s="72">
        <f>Q171*(1+J171)+R171</f>
        <v>0</v>
      </c>
    </row>
    <row r="172" thickTop="1" thickBot="1" ht="25" customHeight="1">
      <c r="A172" s="10"/>
      <c r="B172" s="73"/>
      <c r="C172" s="73"/>
      <c r="D172" s="73"/>
      <c r="E172" s="73"/>
      <c r="F172" s="73"/>
      <c r="G172" s="74" t="s">
        <v>89</v>
      </c>
      <c r="H172" s="75">
        <f>0+J26+J31+J36+J41+J46+J51+J56+J61+J66+J71+J76+J81+J86+J91+J96+J101+J106+J111+J116+J121+J126+J131+J136+J141+J146+J151+J156+J161+J166</f>
        <v>0</v>
      </c>
      <c r="I172" s="74" t="s">
        <v>90</v>
      </c>
      <c r="J172" s="76">
        <f>0+J171</f>
        <v>0</v>
      </c>
      <c r="K172" s="74" t="s">
        <v>91</v>
      </c>
      <c r="L172" s="77">
        <f>0+L171</f>
        <v>0</v>
      </c>
      <c r="M172" s="13"/>
      <c r="N172" s="2"/>
      <c r="O172" s="2"/>
      <c r="P172" s="2"/>
      <c r="Q172" s="2"/>
    </row>
    <row r="173">
      <c r="A173" s="14"/>
      <c r="B173" s="4"/>
      <c r="C173" s="4"/>
      <c r="D173" s="4"/>
      <c r="E173" s="4"/>
      <c r="F173" s="4"/>
      <c r="G173" s="4"/>
      <c r="H173" s="78"/>
      <c r="I173" s="4"/>
      <c r="J173" s="78"/>
      <c r="K173" s="4"/>
      <c r="L173" s="4"/>
      <c r="M173" s="15"/>
      <c r="N173" s="2"/>
      <c r="O173" s="2"/>
      <c r="P173" s="2"/>
      <c r="Q173" s="2"/>
    </row>
    <row r="17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2"/>
      <c r="O174" s="2"/>
      <c r="P174" s="2"/>
      <c r="Q174" s="2"/>
    </row>
  </sheetData>
  <mergeCells count="13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2:D162"/>
    <mergeCell ref="B163:D163"/>
    <mergeCell ref="B164:D164"/>
    <mergeCell ref="B165:D165"/>
    <mergeCell ref="B167:D167"/>
    <mergeCell ref="B168:D168"/>
    <mergeCell ref="B169:D169"/>
    <mergeCell ref="B170:D170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tabSelected="1"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0+(H61)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36</v>
      </c>
      <c r="B10" s="1"/>
      <c r="C10" s="17"/>
      <c r="D10" s="1"/>
      <c r="E10" s="1"/>
      <c r="F10" s="1"/>
      <c r="G10" s="18"/>
      <c r="H10" s="1"/>
      <c r="I10" s="39" t="s">
        <v>37</v>
      </c>
      <c r="J10" s="40">
        <f>0+H62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38</v>
      </c>
      <c r="B11" s="1"/>
      <c r="C11" s="1"/>
      <c r="D11" s="1"/>
      <c r="E11" s="1"/>
      <c r="F11" s="1"/>
      <c r="G11" s="39"/>
      <c r="H11" s="1"/>
      <c r="I11" s="39" t="s">
        <v>39</v>
      </c>
      <c r="J11" s="40">
        <f>ROUND(0+((H61)*1.21),2)</f>
        <v>0</v>
      </c>
      <c r="K11" s="1"/>
      <c r="L11" s="1"/>
      <c r="M11" s="13"/>
      <c r="N11" s="2"/>
      <c r="O11" s="2"/>
      <c r="P11" s="2"/>
      <c r="Q11" s="41">
        <f>IF(SUM(K20)&gt;0,ROUND(SUM(S20)/SUM(K20)-1,8),0)</f>
        <v>0</v>
      </c>
      <c r="R11" s="9">
        <f>AVERAGE(J61)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40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41</v>
      </c>
      <c r="C19" s="42"/>
      <c r="D19" s="42"/>
      <c r="E19" s="42" t="s">
        <v>42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4">
        <v>0</v>
      </c>
      <c r="C20" s="1"/>
      <c r="D20" s="1"/>
      <c r="E20" s="45" t="s">
        <v>43</v>
      </c>
      <c r="F20" s="1"/>
      <c r="G20" s="1"/>
      <c r="H20" s="1"/>
      <c r="I20" s="1"/>
      <c r="J20" s="1"/>
      <c r="K20" s="46">
        <f>0+J26+J31+J36+J41+J46+J51+J56</f>
        <v>0</v>
      </c>
      <c r="L20" s="46">
        <f>0+L61</f>
        <v>0</v>
      </c>
      <c r="M20" s="13"/>
      <c r="N20" s="2"/>
      <c r="O20" s="2"/>
      <c r="P20" s="2"/>
      <c r="Q20" s="2"/>
      <c r="S20" s="9">
        <f>S61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36" t="s">
        <v>44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42" t="s">
        <v>45</v>
      </c>
      <c r="C24" s="42" t="s">
        <v>41</v>
      </c>
      <c r="D24" s="42" t="s">
        <v>46</v>
      </c>
      <c r="E24" s="42" t="s">
        <v>42</v>
      </c>
      <c r="F24" s="42" t="s">
        <v>47</v>
      </c>
      <c r="G24" s="43" t="s">
        <v>48</v>
      </c>
      <c r="H24" s="23" t="s">
        <v>49</v>
      </c>
      <c r="I24" s="23" t="s">
        <v>50</v>
      </c>
      <c r="J24" s="23" t="s">
        <v>17</v>
      </c>
      <c r="K24" s="43" t="s">
        <v>51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7" t="s">
        <v>52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3"/>
      <c r="N25" s="2"/>
      <c r="O25" s="2"/>
      <c r="P25" s="2"/>
      <c r="Q25" s="2"/>
    </row>
    <row r="26">
      <c r="A26" s="10"/>
      <c r="B26" s="49">
        <v>1</v>
      </c>
      <c r="C26" s="50" t="s">
        <v>53</v>
      </c>
      <c r="D26" s="50" t="s">
        <v>7</v>
      </c>
      <c r="E26" s="50" t="s">
        <v>54</v>
      </c>
      <c r="F26" s="50" t="s">
        <v>7</v>
      </c>
      <c r="G26" s="51" t="s">
        <v>55</v>
      </c>
      <c r="H26" s="52">
        <v>1</v>
      </c>
      <c r="I26" s="53">
        <v>0</v>
      </c>
      <c r="J26" s="54">
        <f>ROUND(H26*I26,2)</f>
        <v>0</v>
      </c>
      <c r="K26" s="55">
        <v>0.20999999999999999</v>
      </c>
      <c r="L26" s="56">
        <f>ROUND(J26*1.21,2)</f>
        <v>0</v>
      </c>
      <c r="M26" s="13"/>
      <c r="N26" s="2"/>
      <c r="O26" s="2"/>
      <c r="P26" s="2"/>
      <c r="Q26" s="41">
        <f>IF(ISNUMBER(K26),IF(H26&gt;0,IF(I26&gt;0,J26,0),0),0)</f>
        <v>0</v>
      </c>
      <c r="R26" s="9">
        <f>IF(ISNUMBER(K26)=FALSE,J26,0)</f>
        <v>0</v>
      </c>
    </row>
    <row r="27" ht="39.6">
      <c r="A27" s="10"/>
      <c r="B27" s="57" t="s">
        <v>56</v>
      </c>
      <c r="C27" s="1"/>
      <c r="D27" s="1"/>
      <c r="E27" s="58" t="s">
        <v>57</v>
      </c>
      <c r="F27" s="1"/>
      <c r="G27" s="1"/>
      <c r="H27" s="48"/>
      <c r="I27" s="1"/>
      <c r="J27" s="48"/>
      <c r="K27" s="1"/>
      <c r="L27" s="1"/>
      <c r="M27" s="13"/>
      <c r="N27" s="2"/>
      <c r="O27" s="2"/>
      <c r="P27" s="2"/>
      <c r="Q27" s="2"/>
    </row>
    <row r="28">
      <c r="A28" s="10"/>
      <c r="B28" s="57" t="s">
        <v>58</v>
      </c>
      <c r="C28" s="1"/>
      <c r="D28" s="1"/>
      <c r="E28" s="58" t="s">
        <v>59</v>
      </c>
      <c r="F28" s="1"/>
      <c r="G28" s="1"/>
      <c r="H28" s="48"/>
      <c r="I28" s="1"/>
      <c r="J28" s="48"/>
      <c r="K28" s="1"/>
      <c r="L28" s="1"/>
      <c r="M28" s="13"/>
      <c r="N28" s="2"/>
      <c r="O28" s="2"/>
      <c r="P28" s="2"/>
      <c r="Q28" s="2"/>
    </row>
    <row r="29" ht="158.4">
      <c r="A29" s="10"/>
      <c r="B29" s="57" t="s">
        <v>60</v>
      </c>
      <c r="C29" s="1"/>
      <c r="D29" s="1"/>
      <c r="E29" s="58" t="s">
        <v>61</v>
      </c>
      <c r="F29" s="1"/>
      <c r="G29" s="1"/>
      <c r="H29" s="48"/>
      <c r="I29" s="1"/>
      <c r="J29" s="48"/>
      <c r="K29" s="1"/>
      <c r="L29" s="1"/>
      <c r="M29" s="13"/>
      <c r="N29" s="2"/>
      <c r="O29" s="2"/>
      <c r="P29" s="2"/>
      <c r="Q29" s="2"/>
    </row>
    <row r="30" thickBot="1" ht="13.95">
      <c r="A30" s="10"/>
      <c r="B30" s="59" t="s">
        <v>62</v>
      </c>
      <c r="C30" s="30"/>
      <c r="D30" s="30"/>
      <c r="E30" s="60" t="s">
        <v>63</v>
      </c>
      <c r="F30" s="30"/>
      <c r="G30" s="30"/>
      <c r="H30" s="61"/>
      <c r="I30" s="30"/>
      <c r="J30" s="61"/>
      <c r="K30" s="30"/>
      <c r="L30" s="30"/>
      <c r="M30" s="13"/>
      <c r="N30" s="2"/>
      <c r="O30" s="2"/>
      <c r="P30" s="2"/>
      <c r="Q30" s="2"/>
    </row>
    <row r="31" thickTop="1" ht="13.95">
      <c r="A31" s="10"/>
      <c r="B31" s="49">
        <v>2</v>
      </c>
      <c r="C31" s="50" t="s">
        <v>64</v>
      </c>
      <c r="D31" s="50" t="s">
        <v>7</v>
      </c>
      <c r="E31" s="50" t="s">
        <v>65</v>
      </c>
      <c r="F31" s="50" t="s">
        <v>7</v>
      </c>
      <c r="G31" s="51" t="s">
        <v>55</v>
      </c>
      <c r="H31" s="62">
        <v>1</v>
      </c>
      <c r="I31" s="63">
        <v>0</v>
      </c>
      <c r="J31" s="64">
        <f>ROUND(H31*I31,2)</f>
        <v>0</v>
      </c>
      <c r="K31" s="65">
        <v>0.20999999999999999</v>
      </c>
      <c r="L31" s="66">
        <f>ROUND(J31*1.21,2)</f>
        <v>0</v>
      </c>
      <c r="M31" s="13"/>
      <c r="N31" s="2"/>
      <c r="O31" s="2"/>
      <c r="P31" s="2"/>
      <c r="Q31" s="41">
        <f>IF(ISNUMBER(K31),IF(H31&gt;0,IF(I31&gt;0,J31,0),0),0)</f>
        <v>0</v>
      </c>
      <c r="R31" s="9">
        <f>IF(ISNUMBER(K31)=FALSE,J31,0)</f>
        <v>0</v>
      </c>
    </row>
    <row r="32" ht="66">
      <c r="A32" s="10"/>
      <c r="B32" s="57" t="s">
        <v>56</v>
      </c>
      <c r="C32" s="1"/>
      <c r="D32" s="1"/>
      <c r="E32" s="58" t="s">
        <v>66</v>
      </c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>
      <c r="A33" s="10"/>
      <c r="B33" s="57" t="s">
        <v>58</v>
      </c>
      <c r="C33" s="1"/>
      <c r="D33" s="1"/>
      <c r="E33" s="58" t="s">
        <v>59</v>
      </c>
      <c r="F33" s="1"/>
      <c r="G33" s="1"/>
      <c r="H33" s="48"/>
      <c r="I33" s="1"/>
      <c r="J33" s="48"/>
      <c r="K33" s="1"/>
      <c r="L33" s="1"/>
      <c r="M33" s="13"/>
      <c r="N33" s="2"/>
      <c r="O33" s="2"/>
      <c r="P33" s="2"/>
      <c r="Q33" s="2"/>
    </row>
    <row r="34" ht="52.8">
      <c r="A34" s="10"/>
      <c r="B34" s="57" t="s">
        <v>60</v>
      </c>
      <c r="C34" s="1"/>
      <c r="D34" s="1"/>
      <c r="E34" s="58" t="s">
        <v>67</v>
      </c>
      <c r="F34" s="1"/>
      <c r="G34" s="1"/>
      <c r="H34" s="48"/>
      <c r="I34" s="1"/>
      <c r="J34" s="48"/>
      <c r="K34" s="1"/>
      <c r="L34" s="1"/>
      <c r="M34" s="13"/>
      <c r="N34" s="2"/>
      <c r="O34" s="2"/>
      <c r="P34" s="2"/>
      <c r="Q34" s="2"/>
    </row>
    <row r="35" thickBot="1" ht="13.95">
      <c r="A35" s="10"/>
      <c r="B35" s="59" t="s">
        <v>62</v>
      </c>
      <c r="C35" s="30"/>
      <c r="D35" s="30"/>
      <c r="E35" s="60" t="s">
        <v>63</v>
      </c>
      <c r="F35" s="30"/>
      <c r="G35" s="30"/>
      <c r="H35" s="61"/>
      <c r="I35" s="30"/>
      <c r="J35" s="61"/>
      <c r="K35" s="30"/>
      <c r="L35" s="30"/>
      <c r="M35" s="13"/>
      <c r="N35" s="2"/>
      <c r="O35" s="2"/>
      <c r="P35" s="2"/>
      <c r="Q35" s="2"/>
    </row>
    <row r="36" thickTop="1" ht="13.95">
      <c r="A36" s="10"/>
      <c r="B36" s="49">
        <v>3</v>
      </c>
      <c r="C36" s="50" t="s">
        <v>68</v>
      </c>
      <c r="D36" s="50" t="s">
        <v>7</v>
      </c>
      <c r="E36" s="50" t="s">
        <v>69</v>
      </c>
      <c r="F36" s="50" t="s">
        <v>7</v>
      </c>
      <c r="G36" s="51" t="s">
        <v>55</v>
      </c>
      <c r="H36" s="62">
        <v>1</v>
      </c>
      <c r="I36" s="63">
        <v>0</v>
      </c>
      <c r="J36" s="64">
        <f>ROUND(H36*I36,2)</f>
        <v>0</v>
      </c>
      <c r="K36" s="65">
        <v>0.20999999999999999</v>
      </c>
      <c r="L36" s="66">
        <f>ROUND(J36*1.21,2)</f>
        <v>0</v>
      </c>
      <c r="M36" s="13"/>
      <c r="N36" s="2"/>
      <c r="O36" s="2"/>
      <c r="P36" s="2"/>
      <c r="Q36" s="41">
        <f>IF(ISNUMBER(K36),IF(H36&gt;0,IF(I36&gt;0,J36,0),0),0)</f>
        <v>0</v>
      </c>
      <c r="R36" s="9">
        <f>IF(ISNUMBER(K36)=FALSE,J36,0)</f>
        <v>0</v>
      </c>
    </row>
    <row r="37">
      <c r="A37" s="10"/>
      <c r="B37" s="57" t="s">
        <v>56</v>
      </c>
      <c r="C37" s="1"/>
      <c r="D37" s="1"/>
      <c r="E37" s="58" t="s">
        <v>70</v>
      </c>
      <c r="F37" s="1"/>
      <c r="G37" s="1"/>
      <c r="H37" s="48"/>
      <c r="I37" s="1"/>
      <c r="J37" s="48"/>
      <c r="K37" s="1"/>
      <c r="L37" s="1"/>
      <c r="M37" s="13"/>
      <c r="N37" s="2"/>
      <c r="O37" s="2"/>
      <c r="P37" s="2"/>
      <c r="Q37" s="2"/>
    </row>
    <row r="38">
      <c r="A38" s="10"/>
      <c r="B38" s="57" t="s">
        <v>58</v>
      </c>
      <c r="C38" s="1"/>
      <c r="D38" s="1"/>
      <c r="E38" s="58" t="s">
        <v>59</v>
      </c>
      <c r="F38" s="1"/>
      <c r="G38" s="1"/>
      <c r="H38" s="48"/>
      <c r="I38" s="1"/>
      <c r="J38" s="48"/>
      <c r="K38" s="1"/>
      <c r="L38" s="1"/>
      <c r="M38" s="13"/>
      <c r="N38" s="2"/>
      <c r="O38" s="2"/>
      <c r="P38" s="2"/>
      <c r="Q38" s="2"/>
    </row>
    <row r="39" ht="52.8">
      <c r="A39" s="10"/>
      <c r="B39" s="57" t="s">
        <v>60</v>
      </c>
      <c r="C39" s="1"/>
      <c r="D39" s="1"/>
      <c r="E39" s="58" t="s">
        <v>67</v>
      </c>
      <c r="F39" s="1"/>
      <c r="G39" s="1"/>
      <c r="H39" s="48"/>
      <c r="I39" s="1"/>
      <c r="J39" s="48"/>
      <c r="K39" s="1"/>
      <c r="L39" s="1"/>
      <c r="M39" s="13"/>
      <c r="N39" s="2"/>
      <c r="O39" s="2"/>
      <c r="P39" s="2"/>
      <c r="Q39" s="2"/>
    </row>
    <row r="40" thickBot="1" ht="13.95">
      <c r="A40" s="10"/>
      <c r="B40" s="59" t="s">
        <v>62</v>
      </c>
      <c r="C40" s="30"/>
      <c r="D40" s="30"/>
      <c r="E40" s="60" t="s">
        <v>63</v>
      </c>
      <c r="F40" s="30"/>
      <c r="G40" s="30"/>
      <c r="H40" s="61"/>
      <c r="I40" s="30"/>
      <c r="J40" s="61"/>
      <c r="K40" s="30"/>
      <c r="L40" s="30"/>
      <c r="M40" s="13"/>
      <c r="N40" s="2"/>
      <c r="O40" s="2"/>
      <c r="P40" s="2"/>
      <c r="Q40" s="2"/>
    </row>
    <row r="41" thickTop="1" ht="13.95">
      <c r="A41" s="10"/>
      <c r="B41" s="49">
        <v>4</v>
      </c>
      <c r="C41" s="50" t="s">
        <v>71</v>
      </c>
      <c r="D41" s="50" t="s">
        <v>7</v>
      </c>
      <c r="E41" s="50" t="s">
        <v>72</v>
      </c>
      <c r="F41" s="50" t="s">
        <v>7</v>
      </c>
      <c r="G41" s="51" t="s">
        <v>55</v>
      </c>
      <c r="H41" s="62">
        <v>1</v>
      </c>
      <c r="I41" s="63">
        <v>0</v>
      </c>
      <c r="J41" s="64">
        <f>ROUND(H41*I41,2)</f>
        <v>0</v>
      </c>
      <c r="K41" s="65">
        <v>0.20999999999999999</v>
      </c>
      <c r="L41" s="66">
        <f>ROUND(J41*1.21,2)</f>
        <v>0</v>
      </c>
      <c r="M41" s="13"/>
      <c r="N41" s="2"/>
      <c r="O41" s="2"/>
      <c r="P41" s="2"/>
      <c r="Q41" s="41">
        <f>IF(ISNUMBER(K41),IF(H41&gt;0,IF(I41&gt;0,J41,0),0),0)</f>
        <v>0</v>
      </c>
      <c r="R41" s="9">
        <f>IF(ISNUMBER(K41)=FALSE,J41,0)</f>
        <v>0</v>
      </c>
    </row>
    <row r="42" ht="26.4">
      <c r="A42" s="10"/>
      <c r="B42" s="57" t="s">
        <v>56</v>
      </c>
      <c r="C42" s="1"/>
      <c r="D42" s="1"/>
      <c r="E42" s="58" t="s">
        <v>73</v>
      </c>
      <c r="F42" s="1"/>
      <c r="G42" s="1"/>
      <c r="H42" s="48"/>
      <c r="I42" s="1"/>
      <c r="J42" s="48"/>
      <c r="K42" s="1"/>
      <c r="L42" s="1"/>
      <c r="M42" s="13"/>
      <c r="N42" s="2"/>
      <c r="O42" s="2"/>
      <c r="P42" s="2"/>
      <c r="Q42" s="2"/>
    </row>
    <row r="43">
      <c r="A43" s="10"/>
      <c r="B43" s="57" t="s">
        <v>58</v>
      </c>
      <c r="C43" s="1"/>
      <c r="D43" s="1"/>
      <c r="E43" s="58" t="s">
        <v>59</v>
      </c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 ht="105.6">
      <c r="A44" s="10"/>
      <c r="B44" s="57" t="s">
        <v>60</v>
      </c>
      <c r="C44" s="1"/>
      <c r="D44" s="1"/>
      <c r="E44" s="58" t="s">
        <v>494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 thickBot="1" ht="13.95">
      <c r="A45" s="10"/>
      <c r="B45" s="59" t="s">
        <v>62</v>
      </c>
      <c r="C45" s="30"/>
      <c r="D45" s="30"/>
      <c r="E45" s="60" t="s">
        <v>63</v>
      </c>
      <c r="F45" s="30"/>
      <c r="G45" s="30"/>
      <c r="H45" s="61"/>
      <c r="I45" s="30"/>
      <c r="J45" s="61"/>
      <c r="K45" s="30"/>
      <c r="L45" s="30"/>
      <c r="M45" s="13"/>
      <c r="N45" s="2"/>
      <c r="O45" s="2"/>
      <c r="P45" s="2"/>
      <c r="Q45" s="2"/>
    </row>
    <row r="46" thickTop="1" ht="13.95">
      <c r="A46" s="10"/>
      <c r="B46" s="49">
        <v>5</v>
      </c>
      <c r="C46" s="50" t="s">
        <v>74</v>
      </c>
      <c r="D46" s="50" t="s">
        <v>7</v>
      </c>
      <c r="E46" s="50" t="s">
        <v>75</v>
      </c>
      <c r="F46" s="50" t="s">
        <v>7</v>
      </c>
      <c r="G46" s="51" t="s">
        <v>55</v>
      </c>
      <c r="H46" s="62">
        <v>1</v>
      </c>
      <c r="I46" s="63">
        <v>0</v>
      </c>
      <c r="J46" s="64">
        <f>ROUND(H46*I46,2)</f>
        <v>0</v>
      </c>
      <c r="K46" s="65">
        <v>0.20999999999999999</v>
      </c>
      <c r="L46" s="66">
        <f>ROUND(J46*1.21,2)</f>
        <v>0</v>
      </c>
      <c r="M46" s="13"/>
      <c r="N46" s="2"/>
      <c r="O46" s="2"/>
      <c r="P46" s="2"/>
      <c r="Q46" s="41">
        <f>IF(ISNUMBER(K46),IF(H46&gt;0,IF(I46&gt;0,J46,0),0),0)</f>
        <v>0</v>
      </c>
      <c r="R46" s="9">
        <f>IF(ISNUMBER(K46)=FALSE,J46,0)</f>
        <v>0</v>
      </c>
    </row>
    <row r="47" ht="26.4">
      <c r="A47" s="10"/>
      <c r="B47" s="57" t="s">
        <v>56</v>
      </c>
      <c r="C47" s="1"/>
      <c r="D47" s="1"/>
      <c r="E47" s="58" t="s">
        <v>76</v>
      </c>
      <c r="F47" s="1"/>
      <c r="G47" s="1"/>
      <c r="H47" s="48"/>
      <c r="I47" s="1"/>
      <c r="J47" s="48"/>
      <c r="K47" s="1"/>
      <c r="L47" s="1"/>
      <c r="M47" s="13"/>
      <c r="N47" s="2"/>
      <c r="O47" s="2"/>
      <c r="P47" s="2"/>
      <c r="Q47" s="2"/>
    </row>
    <row r="48">
      <c r="A48" s="10"/>
      <c r="B48" s="57" t="s">
        <v>58</v>
      </c>
      <c r="C48" s="1"/>
      <c r="D48" s="1"/>
      <c r="E48" s="58" t="s">
        <v>59</v>
      </c>
      <c r="F48" s="1"/>
      <c r="G48" s="1"/>
      <c r="H48" s="48"/>
      <c r="I48" s="1"/>
      <c r="J48" s="48"/>
      <c r="K48" s="1"/>
      <c r="L48" s="1"/>
      <c r="M48" s="13"/>
      <c r="N48" s="2"/>
      <c r="O48" s="2"/>
      <c r="P48" s="2"/>
      <c r="Q48" s="2"/>
    </row>
    <row r="49" ht="105.6">
      <c r="A49" s="10"/>
      <c r="B49" s="57" t="s">
        <v>60</v>
      </c>
      <c r="C49" s="1"/>
      <c r="D49" s="1"/>
      <c r="E49" s="58" t="s">
        <v>495</v>
      </c>
      <c r="F49" s="1"/>
      <c r="G49" s="1"/>
      <c r="H49" s="48"/>
      <c r="I49" s="1"/>
      <c r="J49" s="48"/>
      <c r="K49" s="1"/>
      <c r="L49" s="1"/>
      <c r="M49" s="13"/>
      <c r="N49" s="2"/>
      <c r="O49" s="2"/>
      <c r="P49" s="2"/>
      <c r="Q49" s="2"/>
    </row>
    <row r="50" thickBot="1" ht="13.95">
      <c r="A50" s="10"/>
      <c r="B50" s="59" t="s">
        <v>62</v>
      </c>
      <c r="C50" s="30"/>
      <c r="D50" s="30"/>
      <c r="E50" s="60" t="s">
        <v>63</v>
      </c>
      <c r="F50" s="30"/>
      <c r="G50" s="30"/>
      <c r="H50" s="61"/>
      <c r="I50" s="30"/>
      <c r="J50" s="61"/>
      <c r="K50" s="30"/>
      <c r="L50" s="30"/>
      <c r="M50" s="13"/>
      <c r="N50" s="2"/>
      <c r="O50" s="2"/>
      <c r="P50" s="2"/>
      <c r="Q50" s="2"/>
    </row>
    <row r="51" thickTop="1" ht="13.95">
      <c r="A51" s="10"/>
      <c r="B51" s="49">
        <v>6</v>
      </c>
      <c r="C51" s="50" t="s">
        <v>78</v>
      </c>
      <c r="D51" s="50" t="s">
        <v>7</v>
      </c>
      <c r="E51" s="50" t="s">
        <v>79</v>
      </c>
      <c r="F51" s="50" t="s">
        <v>7</v>
      </c>
      <c r="G51" s="51" t="s">
        <v>55</v>
      </c>
      <c r="H51" s="62">
        <v>1</v>
      </c>
      <c r="I51" s="63">
        <v>0</v>
      </c>
      <c r="J51" s="64">
        <f>ROUND(H51*I51,2)</f>
        <v>0</v>
      </c>
      <c r="K51" s="65">
        <v>0.20999999999999999</v>
      </c>
      <c r="L51" s="66">
        <f>ROUND(J51*1.21,2)</f>
        <v>0</v>
      </c>
      <c r="M51" s="13"/>
      <c r="N51" s="2"/>
      <c r="O51" s="2"/>
      <c r="P51" s="2"/>
      <c r="Q51" s="41">
        <f>IF(ISNUMBER(K51),IF(H51&gt;0,IF(I51&gt;0,J51,0),0),0)</f>
        <v>0</v>
      </c>
      <c r="R51" s="9">
        <f>IF(ISNUMBER(K51)=FALSE,J51,0)</f>
        <v>0</v>
      </c>
    </row>
    <row r="52" ht="118.8">
      <c r="A52" s="10"/>
      <c r="B52" s="57" t="s">
        <v>56</v>
      </c>
      <c r="C52" s="1"/>
      <c r="D52" s="1"/>
      <c r="E52" s="58" t="s">
        <v>80</v>
      </c>
      <c r="F52" s="1"/>
      <c r="G52" s="1"/>
      <c r="H52" s="48"/>
      <c r="I52" s="1"/>
      <c r="J52" s="48"/>
      <c r="K52" s="1"/>
      <c r="L52" s="1"/>
      <c r="M52" s="13"/>
      <c r="N52" s="2"/>
      <c r="O52" s="2"/>
      <c r="P52" s="2"/>
      <c r="Q52" s="2"/>
    </row>
    <row r="53">
      <c r="A53" s="10"/>
      <c r="B53" s="57" t="s">
        <v>58</v>
      </c>
      <c r="C53" s="1"/>
      <c r="D53" s="1"/>
      <c r="E53" s="58" t="s">
        <v>59</v>
      </c>
      <c r="F53" s="1"/>
      <c r="G53" s="1"/>
      <c r="H53" s="48"/>
      <c r="I53" s="1"/>
      <c r="J53" s="48"/>
      <c r="K53" s="1"/>
      <c r="L53" s="1"/>
      <c r="M53" s="13"/>
      <c r="N53" s="2"/>
      <c r="O53" s="2"/>
      <c r="P53" s="2"/>
      <c r="Q53" s="2"/>
    </row>
    <row r="54" ht="52.8">
      <c r="A54" s="10"/>
      <c r="B54" s="57" t="s">
        <v>60</v>
      </c>
      <c r="C54" s="1"/>
      <c r="D54" s="1"/>
      <c r="E54" s="58" t="s">
        <v>67</v>
      </c>
      <c r="F54" s="1"/>
      <c r="G54" s="1"/>
      <c r="H54" s="48"/>
      <c r="I54" s="1"/>
      <c r="J54" s="48"/>
      <c r="K54" s="1"/>
      <c r="L54" s="1"/>
      <c r="M54" s="13"/>
      <c r="N54" s="2"/>
      <c r="O54" s="2"/>
      <c r="P54" s="2"/>
      <c r="Q54" s="2"/>
    </row>
    <row r="55" thickBot="1" ht="13.95">
      <c r="A55" s="10"/>
      <c r="B55" s="59" t="s">
        <v>62</v>
      </c>
      <c r="C55" s="30"/>
      <c r="D55" s="30"/>
      <c r="E55" s="60" t="s">
        <v>63</v>
      </c>
      <c r="F55" s="30"/>
      <c r="G55" s="30"/>
      <c r="H55" s="61"/>
      <c r="I55" s="30"/>
      <c r="J55" s="61"/>
      <c r="K55" s="30"/>
      <c r="L55" s="30"/>
      <c r="M55" s="13"/>
      <c r="N55" s="2"/>
      <c r="O55" s="2"/>
      <c r="P55" s="2"/>
      <c r="Q55" s="2"/>
    </row>
    <row r="56" thickTop="1" ht="13.95">
      <c r="A56" s="10"/>
      <c r="B56" s="49">
        <v>7</v>
      </c>
      <c r="C56" s="50" t="s">
        <v>81</v>
      </c>
      <c r="D56" s="50" t="s">
        <v>7</v>
      </c>
      <c r="E56" s="50" t="s">
        <v>82</v>
      </c>
      <c r="F56" s="50" t="s">
        <v>7</v>
      </c>
      <c r="G56" s="51" t="s">
        <v>83</v>
      </c>
      <c r="H56" s="62">
        <v>1</v>
      </c>
      <c r="I56" s="63">
        <v>0</v>
      </c>
      <c r="J56" s="64">
        <f>ROUND(H56*I56,2)</f>
        <v>0</v>
      </c>
      <c r="K56" s="65">
        <v>0.20999999999999999</v>
      </c>
      <c r="L56" s="66">
        <f>ROUND(J56*1.21,2)</f>
        <v>0</v>
      </c>
      <c r="M56" s="13"/>
      <c r="N56" s="2"/>
      <c r="O56" s="2"/>
      <c r="P56" s="2"/>
      <c r="Q56" s="41">
        <f>IF(ISNUMBER(K56),IF(H56&gt;0,IF(I56&gt;0,J56,0),0),0)</f>
        <v>0</v>
      </c>
      <c r="R56" s="9">
        <f>IF(ISNUMBER(K56)=FALSE,J56,0)</f>
        <v>0</v>
      </c>
    </row>
    <row r="57" ht="66">
      <c r="A57" s="10"/>
      <c r="B57" s="57" t="s">
        <v>56</v>
      </c>
      <c r="C57" s="1"/>
      <c r="D57" s="1"/>
      <c r="E57" s="58" t="s">
        <v>84</v>
      </c>
      <c r="F57" s="1"/>
      <c r="G57" s="1"/>
      <c r="H57" s="48"/>
      <c r="I57" s="1"/>
      <c r="J57" s="48"/>
      <c r="K57" s="1"/>
      <c r="L57" s="1"/>
      <c r="M57" s="13"/>
      <c r="N57" s="2"/>
      <c r="O57" s="2"/>
      <c r="P57" s="2"/>
      <c r="Q57" s="2"/>
    </row>
    <row r="58">
      <c r="A58" s="10"/>
      <c r="B58" s="57" t="s">
        <v>58</v>
      </c>
      <c r="C58" s="1"/>
      <c r="D58" s="1"/>
      <c r="E58" s="58" t="s">
        <v>59</v>
      </c>
      <c r="F58" s="1"/>
      <c r="G58" s="1"/>
      <c r="H58" s="48"/>
      <c r="I58" s="1"/>
      <c r="J58" s="48"/>
      <c r="K58" s="1"/>
      <c r="L58" s="1"/>
      <c r="M58" s="13"/>
      <c r="N58" s="2"/>
      <c r="O58" s="2"/>
      <c r="P58" s="2"/>
      <c r="Q58" s="2"/>
    </row>
    <row r="59" ht="118.8">
      <c r="A59" s="10"/>
      <c r="B59" s="57" t="s">
        <v>60</v>
      </c>
      <c r="C59" s="1"/>
      <c r="D59" s="1"/>
      <c r="E59" s="58" t="s">
        <v>85</v>
      </c>
      <c r="F59" s="1"/>
      <c r="G59" s="1"/>
      <c r="H59" s="48"/>
      <c r="I59" s="1"/>
      <c r="J59" s="48"/>
      <c r="K59" s="1"/>
      <c r="L59" s="1"/>
      <c r="M59" s="13"/>
      <c r="N59" s="2"/>
      <c r="O59" s="2"/>
      <c r="P59" s="2"/>
      <c r="Q59" s="2"/>
    </row>
    <row r="60" thickBot="1" ht="13.95">
      <c r="A60" s="10"/>
      <c r="B60" s="59" t="s">
        <v>62</v>
      </c>
      <c r="C60" s="30"/>
      <c r="D60" s="30"/>
      <c r="E60" s="60" t="s">
        <v>63</v>
      </c>
      <c r="F60" s="30"/>
      <c r="G60" s="30"/>
      <c r="H60" s="61"/>
      <c r="I60" s="30"/>
      <c r="J60" s="61"/>
      <c r="K60" s="30"/>
      <c r="L60" s="30"/>
      <c r="M60" s="13"/>
      <c r="N60" s="2"/>
      <c r="O60" s="2"/>
      <c r="P60" s="2"/>
      <c r="Q60" s="2"/>
    </row>
    <row r="61" thickTop="1" thickBot="1" ht="25" customHeight="1">
      <c r="A61" s="10"/>
      <c r="B61" s="1"/>
      <c r="C61" s="67">
        <v>0</v>
      </c>
      <c r="D61" s="1"/>
      <c r="E61" s="67" t="s">
        <v>43</v>
      </c>
      <c r="F61" s="1"/>
      <c r="G61" s="68" t="s">
        <v>86</v>
      </c>
      <c r="H61" s="69">
        <f>J26+J31+J36+J41+J46+J51+J56</f>
        <v>0</v>
      </c>
      <c r="I61" s="68" t="s">
        <v>87</v>
      </c>
      <c r="J61" s="70">
        <f>(L61-H61)</f>
        <v>0</v>
      </c>
      <c r="K61" s="68" t="s">
        <v>88</v>
      </c>
      <c r="L61" s="71">
        <f>ROUND((J26+J31+J36+J41+J46+J51+J56)*1.21,2)</f>
        <v>0</v>
      </c>
      <c r="M61" s="13"/>
      <c r="N61" s="2"/>
      <c r="O61" s="2"/>
      <c r="P61" s="2"/>
      <c r="Q61" s="41">
        <f>0+Q26+Q31+Q36+Q41+Q46+Q51+Q56</f>
        <v>0</v>
      </c>
      <c r="R61" s="9">
        <f>0+R26+R31+R36+R41+R46+R51+R56</f>
        <v>0</v>
      </c>
      <c r="S61" s="72">
        <f>Q61*(1+J61)+R61</f>
        <v>0</v>
      </c>
    </row>
    <row r="62" thickTop="1" thickBot="1" ht="25" customHeight="1">
      <c r="A62" s="10"/>
      <c r="B62" s="73"/>
      <c r="C62" s="73"/>
      <c r="D62" s="73"/>
      <c r="E62" s="73"/>
      <c r="F62" s="73"/>
      <c r="G62" s="74" t="s">
        <v>89</v>
      </c>
      <c r="H62" s="75">
        <f>0+J26+J31+J36+J41+J46+J51+J56</f>
        <v>0</v>
      </c>
      <c r="I62" s="74" t="s">
        <v>90</v>
      </c>
      <c r="J62" s="76">
        <f>0+J61</f>
        <v>0</v>
      </c>
      <c r="K62" s="74" t="s">
        <v>91</v>
      </c>
      <c r="L62" s="77">
        <f>0+L61</f>
        <v>0</v>
      </c>
      <c r="M62" s="13"/>
      <c r="N62" s="2"/>
      <c r="O62" s="2"/>
      <c r="P62" s="2"/>
      <c r="Q62" s="2"/>
    </row>
    <row r="63">
      <c r="A63" s="14"/>
      <c r="B63" s="4"/>
      <c r="C63" s="4"/>
      <c r="D63" s="4"/>
      <c r="E63" s="4"/>
      <c r="F63" s="4"/>
      <c r="G63" s="4"/>
      <c r="H63" s="78"/>
      <c r="I63" s="4"/>
      <c r="J63" s="78"/>
      <c r="K63" s="4"/>
      <c r="L63" s="4"/>
      <c r="M63" s="15"/>
      <c r="N63" s="2"/>
      <c r="O63" s="2"/>
      <c r="P63" s="2"/>
      <c r="Q63" s="2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"/>
      <c r="O64" s="2"/>
      <c r="P64" s="2"/>
      <c r="Q64" s="2"/>
    </row>
  </sheetData>
  <mergeCells count="4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0+(H34+H62+H110+H143)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36</v>
      </c>
      <c r="B10" s="1"/>
      <c r="C10" s="17"/>
      <c r="D10" s="1"/>
      <c r="E10" s="1"/>
      <c r="F10" s="1"/>
      <c r="G10" s="18"/>
      <c r="H10" s="1"/>
      <c r="I10" s="39" t="s">
        <v>37</v>
      </c>
      <c r="J10" s="40">
        <f>0+H35+H63+H111+H144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496</v>
      </c>
      <c r="B11" s="1"/>
      <c r="C11" s="1"/>
      <c r="D11" s="1"/>
      <c r="E11" s="1"/>
      <c r="F11" s="1"/>
      <c r="G11" s="39"/>
      <c r="H11" s="1"/>
      <c r="I11" s="39" t="s">
        <v>39</v>
      </c>
      <c r="J11" s="40">
        <f>ROUND(0+((H34+H62+H110+H143)*1.21),2)</f>
        <v>0</v>
      </c>
      <c r="K11" s="1"/>
      <c r="L11" s="1"/>
      <c r="M11" s="13"/>
      <c r="N11" s="2"/>
      <c r="O11" s="2"/>
      <c r="P11" s="2"/>
      <c r="Q11" s="41">
        <f>IF(SUM(K20:K23)&gt;0,ROUND(SUM(S20:S23)/SUM(K20:K23)-1,8),0)</f>
        <v>0</v>
      </c>
      <c r="R11" s="9">
        <f>AVERAGE(J34,J62,J110,J143)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40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41</v>
      </c>
      <c r="C19" s="42"/>
      <c r="D19" s="42"/>
      <c r="E19" s="42" t="s">
        <v>42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44">
        <v>0</v>
      </c>
      <c r="C20" s="1"/>
      <c r="D20" s="1"/>
      <c r="E20" s="45" t="s">
        <v>43</v>
      </c>
      <c r="F20" s="1"/>
      <c r="G20" s="1"/>
      <c r="H20" s="1"/>
      <c r="I20" s="1"/>
      <c r="J20" s="1"/>
      <c r="K20" s="46">
        <f>0+J29</f>
        <v>0</v>
      </c>
      <c r="L20" s="46">
        <f>0+L34</f>
        <v>0</v>
      </c>
      <c r="M20" s="13"/>
      <c r="N20" s="2"/>
      <c r="O20" s="2"/>
      <c r="P20" s="2"/>
      <c r="Q20" s="2"/>
      <c r="S20" s="9">
        <f>S34</f>
        <v>0</v>
      </c>
    </row>
    <row r="21" ht="12.75">
      <c r="A21" s="10"/>
      <c r="B21" s="44">
        <v>1</v>
      </c>
      <c r="C21" s="1"/>
      <c r="D21" s="1"/>
      <c r="E21" s="45" t="s">
        <v>93</v>
      </c>
      <c r="F21" s="1"/>
      <c r="G21" s="1"/>
      <c r="H21" s="1"/>
      <c r="I21" s="1"/>
      <c r="J21" s="1"/>
      <c r="K21" s="46">
        <f>0+J37+J42+J47+J52+J57</f>
        <v>0</v>
      </c>
      <c r="L21" s="46">
        <f>0+L62</f>
        <v>0</v>
      </c>
      <c r="M21" s="13"/>
      <c r="N21" s="2"/>
      <c r="O21" s="2"/>
      <c r="P21" s="2"/>
      <c r="Q21" s="2"/>
      <c r="S21" s="9">
        <f>S62</f>
        <v>0</v>
      </c>
    </row>
    <row r="22" ht="12.75">
      <c r="A22" s="10"/>
      <c r="B22" s="44">
        <v>5</v>
      </c>
      <c r="C22" s="1"/>
      <c r="D22" s="1"/>
      <c r="E22" s="45" t="s">
        <v>97</v>
      </c>
      <c r="F22" s="1"/>
      <c r="G22" s="1"/>
      <c r="H22" s="1"/>
      <c r="I22" s="1"/>
      <c r="J22" s="1"/>
      <c r="K22" s="46">
        <f>0+J65+J70+J75+J80+J85+J90+J95+J100+J105</f>
        <v>0</v>
      </c>
      <c r="L22" s="46">
        <f>0+L110</f>
        <v>0</v>
      </c>
      <c r="M22" s="13"/>
      <c r="N22" s="2"/>
      <c r="O22" s="2"/>
      <c r="P22" s="2"/>
      <c r="Q22" s="2"/>
      <c r="S22" s="9">
        <f>S110</f>
        <v>0</v>
      </c>
    </row>
    <row r="23" ht="12.75">
      <c r="A23" s="10"/>
      <c r="B23" s="44">
        <v>9</v>
      </c>
      <c r="C23" s="1"/>
      <c r="D23" s="1"/>
      <c r="E23" s="45" t="s">
        <v>99</v>
      </c>
      <c r="F23" s="1"/>
      <c r="G23" s="1"/>
      <c r="H23" s="1"/>
      <c r="I23" s="1"/>
      <c r="J23" s="1"/>
      <c r="K23" s="46">
        <f>0+J113+J118+J123+J128+J133+J138</f>
        <v>0</v>
      </c>
      <c r="L23" s="46">
        <f>0+L143</f>
        <v>0</v>
      </c>
      <c r="M23" s="13"/>
      <c r="N23" s="2"/>
      <c r="O23" s="2"/>
      <c r="P23" s="2"/>
      <c r="Q23" s="2"/>
      <c r="S23" s="9">
        <f>S143</f>
        <v>0</v>
      </c>
    </row>
    <row r="24" ht="12.75">
      <c r="A24" s="1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5"/>
      <c r="N24" s="2"/>
      <c r="O24" s="2"/>
      <c r="P24" s="2"/>
      <c r="Q24" s="2"/>
    </row>
    <row r="25" ht="14" customHeight="1">
      <c r="A25" s="4"/>
      <c r="B25" s="36" t="s">
        <v>44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81"/>
      <c r="N26" s="2"/>
      <c r="O26" s="2"/>
      <c r="P26" s="2"/>
      <c r="Q26" s="2"/>
    </row>
    <row r="27" ht="18" customHeight="1">
      <c r="A27" s="10"/>
      <c r="B27" s="42" t="s">
        <v>45</v>
      </c>
      <c r="C27" s="42" t="s">
        <v>41</v>
      </c>
      <c r="D27" s="42" t="s">
        <v>46</v>
      </c>
      <c r="E27" s="42" t="s">
        <v>42</v>
      </c>
      <c r="F27" s="42" t="s">
        <v>47</v>
      </c>
      <c r="G27" s="43" t="s">
        <v>48</v>
      </c>
      <c r="H27" s="23" t="s">
        <v>49</v>
      </c>
      <c r="I27" s="23" t="s">
        <v>50</v>
      </c>
      <c r="J27" s="23" t="s">
        <v>17</v>
      </c>
      <c r="K27" s="43" t="s">
        <v>51</v>
      </c>
      <c r="L27" s="23" t="s">
        <v>18</v>
      </c>
      <c r="M27" s="79"/>
      <c r="N27" s="2"/>
      <c r="O27" s="2"/>
      <c r="P27" s="2"/>
      <c r="Q27" s="2"/>
    </row>
    <row r="28" ht="40" customHeight="1">
      <c r="A28" s="10"/>
      <c r="B28" s="47" t="s">
        <v>52</v>
      </c>
      <c r="C28" s="1"/>
      <c r="D28" s="1"/>
      <c r="E28" s="1"/>
      <c r="F28" s="1"/>
      <c r="G28" s="1"/>
      <c r="H28" s="48"/>
      <c r="I28" s="1"/>
      <c r="J28" s="48"/>
      <c r="K28" s="1"/>
      <c r="L28" s="1"/>
      <c r="M28" s="13"/>
      <c r="N28" s="2"/>
      <c r="O28" s="2"/>
      <c r="P28" s="2"/>
      <c r="Q28" s="2"/>
    </row>
    <row r="29" ht="12.75">
      <c r="A29" s="10"/>
      <c r="B29" s="49">
        <v>1</v>
      </c>
      <c r="C29" s="50" t="s">
        <v>100</v>
      </c>
      <c r="D29" s="50" t="s">
        <v>7</v>
      </c>
      <c r="E29" s="50" t="s">
        <v>101</v>
      </c>
      <c r="F29" s="50" t="s">
        <v>7</v>
      </c>
      <c r="G29" s="51" t="s">
        <v>102</v>
      </c>
      <c r="H29" s="52">
        <v>39.960000000000001</v>
      </c>
      <c r="I29" s="53">
        <v>0</v>
      </c>
      <c r="J29" s="54">
        <f>ROUND(H29*I29,2)</f>
        <v>0</v>
      </c>
      <c r="K29" s="55">
        <v>0.20999999999999999</v>
      </c>
      <c r="L29" s="56">
        <f>ROUND(J29*1.21,2)</f>
        <v>0</v>
      </c>
      <c r="M29" s="13"/>
      <c r="N29" s="2"/>
      <c r="O29" s="2"/>
      <c r="P29" s="2"/>
      <c r="Q29" s="41">
        <f>IF(ISNUMBER(K29),IF(H29&gt;0,IF(I29&gt;0,J29,0),0),0)</f>
        <v>0</v>
      </c>
      <c r="R29" s="9">
        <f>IF(ISNUMBER(K29)=FALSE,J29,0)</f>
        <v>0</v>
      </c>
    </row>
    <row r="30" ht="12.75">
      <c r="A30" s="10"/>
      <c r="B30" s="57" t="s">
        <v>56</v>
      </c>
      <c r="C30" s="1"/>
      <c r="D30" s="1"/>
      <c r="E30" s="58" t="s">
        <v>497</v>
      </c>
      <c r="F30" s="1"/>
      <c r="G30" s="1"/>
      <c r="H30" s="48"/>
      <c r="I30" s="1"/>
      <c r="J30" s="48"/>
      <c r="K30" s="1"/>
      <c r="L30" s="1"/>
      <c r="M30" s="13"/>
      <c r="N30" s="2"/>
      <c r="O30" s="2"/>
      <c r="P30" s="2"/>
      <c r="Q30" s="2"/>
    </row>
    <row r="31" ht="12.75">
      <c r="A31" s="10"/>
      <c r="B31" s="57" t="s">
        <v>58</v>
      </c>
      <c r="C31" s="1"/>
      <c r="D31" s="1"/>
      <c r="E31" s="58" t="s">
        <v>498</v>
      </c>
      <c r="F31" s="1"/>
      <c r="G31" s="1"/>
      <c r="H31" s="48"/>
      <c r="I31" s="1"/>
      <c r="J31" s="48"/>
      <c r="K31" s="1"/>
      <c r="L31" s="1"/>
      <c r="M31" s="13"/>
      <c r="N31" s="2"/>
      <c r="O31" s="2"/>
      <c r="P31" s="2"/>
      <c r="Q31" s="2"/>
    </row>
    <row r="32" ht="12.75">
      <c r="A32" s="10"/>
      <c r="B32" s="57" t="s">
        <v>60</v>
      </c>
      <c r="C32" s="1"/>
      <c r="D32" s="1"/>
      <c r="E32" s="58" t="s">
        <v>105</v>
      </c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 thickBot="1" ht="12.75">
      <c r="A33" s="10"/>
      <c r="B33" s="59" t="s">
        <v>62</v>
      </c>
      <c r="C33" s="30"/>
      <c r="D33" s="30"/>
      <c r="E33" s="60" t="s">
        <v>63</v>
      </c>
      <c r="F33" s="30"/>
      <c r="G33" s="30"/>
      <c r="H33" s="61"/>
      <c r="I33" s="30"/>
      <c r="J33" s="61"/>
      <c r="K33" s="30"/>
      <c r="L33" s="30"/>
      <c r="M33" s="13"/>
      <c r="N33" s="2"/>
      <c r="O33" s="2"/>
      <c r="P33" s="2"/>
      <c r="Q33" s="2"/>
    </row>
    <row r="34" thickTop="1" thickBot="1" ht="25" customHeight="1">
      <c r="A34" s="10"/>
      <c r="B34" s="1"/>
      <c r="C34" s="67">
        <v>0</v>
      </c>
      <c r="D34" s="1"/>
      <c r="E34" s="67" t="s">
        <v>43</v>
      </c>
      <c r="F34" s="1"/>
      <c r="G34" s="68" t="s">
        <v>86</v>
      </c>
      <c r="H34" s="69">
        <f>0+J29</f>
        <v>0</v>
      </c>
      <c r="I34" s="68" t="s">
        <v>87</v>
      </c>
      <c r="J34" s="70">
        <f>(L34-H34)</f>
        <v>0</v>
      </c>
      <c r="K34" s="68" t="s">
        <v>88</v>
      </c>
      <c r="L34" s="71">
        <f>ROUND((0+J29)*1.21,2)</f>
        <v>0</v>
      </c>
      <c r="M34" s="13"/>
      <c r="N34" s="2"/>
      <c r="O34" s="2"/>
      <c r="P34" s="2"/>
      <c r="Q34" s="41">
        <f>0+Q29</f>
        <v>0</v>
      </c>
      <c r="R34" s="9">
        <f>0+R29</f>
        <v>0</v>
      </c>
      <c r="S34" s="72">
        <f>Q34*(1+J34)+R34</f>
        <v>0</v>
      </c>
    </row>
    <row r="35" thickTop="1" thickBot="1" ht="25" customHeight="1">
      <c r="A35" s="10"/>
      <c r="B35" s="73"/>
      <c r="C35" s="73"/>
      <c r="D35" s="73"/>
      <c r="E35" s="73"/>
      <c r="F35" s="73"/>
      <c r="G35" s="74" t="s">
        <v>89</v>
      </c>
      <c r="H35" s="75">
        <f>0+J29</f>
        <v>0</v>
      </c>
      <c r="I35" s="74" t="s">
        <v>90</v>
      </c>
      <c r="J35" s="76">
        <f>0+J34</f>
        <v>0</v>
      </c>
      <c r="K35" s="74" t="s">
        <v>91</v>
      </c>
      <c r="L35" s="77">
        <f>0+L34</f>
        <v>0</v>
      </c>
      <c r="M35" s="13"/>
      <c r="N35" s="2"/>
      <c r="O35" s="2"/>
      <c r="P35" s="2"/>
      <c r="Q35" s="2"/>
    </row>
    <row r="36" ht="40" customHeight="1">
      <c r="A36" s="10"/>
      <c r="B36" s="82" t="s">
        <v>114</v>
      </c>
      <c r="C36" s="1"/>
      <c r="D36" s="1"/>
      <c r="E36" s="1"/>
      <c r="F36" s="1"/>
      <c r="G36" s="1"/>
      <c r="H36" s="48"/>
      <c r="I36" s="1"/>
      <c r="J36" s="48"/>
      <c r="K36" s="1"/>
      <c r="L36" s="1"/>
      <c r="M36" s="13"/>
      <c r="N36" s="2"/>
      <c r="O36" s="2"/>
      <c r="P36" s="2"/>
      <c r="Q36" s="2"/>
    </row>
    <row r="37" ht="12.75">
      <c r="A37" s="10"/>
      <c r="B37" s="49">
        <v>2</v>
      </c>
      <c r="C37" s="50" t="s">
        <v>499</v>
      </c>
      <c r="D37" s="50" t="s">
        <v>7</v>
      </c>
      <c r="E37" s="50" t="s">
        <v>500</v>
      </c>
      <c r="F37" s="50" t="s">
        <v>7</v>
      </c>
      <c r="G37" s="51" t="s">
        <v>182</v>
      </c>
      <c r="H37" s="52">
        <v>180</v>
      </c>
      <c r="I37" s="53">
        <v>0</v>
      </c>
      <c r="J37" s="54">
        <f>ROUND(H37*I37,2)</f>
        <v>0</v>
      </c>
      <c r="K37" s="55">
        <v>0.20999999999999999</v>
      </c>
      <c r="L37" s="56">
        <f>ROUND(J37*1.21,2)</f>
        <v>0</v>
      </c>
      <c r="M37" s="13"/>
      <c r="N37" s="2"/>
      <c r="O37" s="2"/>
      <c r="P37" s="2"/>
      <c r="Q37" s="41">
        <f>IF(ISNUMBER(K37),IF(H37&gt;0,IF(I37&gt;0,J37,0),0),0)</f>
        <v>0</v>
      </c>
      <c r="R37" s="9">
        <f>IF(ISNUMBER(K37)=FALSE,J37,0)</f>
        <v>0</v>
      </c>
    </row>
    <row r="38" ht="12.75">
      <c r="A38" s="10"/>
      <c r="B38" s="57" t="s">
        <v>56</v>
      </c>
      <c r="C38" s="1"/>
      <c r="D38" s="1"/>
      <c r="E38" s="58" t="s">
        <v>501</v>
      </c>
      <c r="F38" s="1"/>
      <c r="G38" s="1"/>
      <c r="H38" s="48"/>
      <c r="I38" s="1"/>
      <c r="J38" s="48"/>
      <c r="K38" s="1"/>
      <c r="L38" s="1"/>
      <c r="M38" s="13"/>
      <c r="N38" s="2"/>
      <c r="O38" s="2"/>
      <c r="P38" s="2"/>
      <c r="Q38" s="2"/>
    </row>
    <row r="39" ht="12.75">
      <c r="A39" s="10"/>
      <c r="B39" s="57" t="s">
        <v>58</v>
      </c>
      <c r="C39" s="1"/>
      <c r="D39" s="1"/>
      <c r="E39" s="58" t="s">
        <v>502</v>
      </c>
      <c r="F39" s="1"/>
      <c r="G39" s="1"/>
      <c r="H39" s="48"/>
      <c r="I39" s="1"/>
      <c r="J39" s="48"/>
      <c r="K39" s="1"/>
      <c r="L39" s="1"/>
      <c r="M39" s="13"/>
      <c r="N39" s="2"/>
      <c r="O39" s="2"/>
      <c r="P39" s="2"/>
      <c r="Q39" s="2"/>
    </row>
    <row r="40" ht="12.75">
      <c r="A40" s="10"/>
      <c r="B40" s="57" t="s">
        <v>60</v>
      </c>
      <c r="C40" s="1"/>
      <c r="D40" s="1"/>
      <c r="E40" s="58" t="s">
        <v>503</v>
      </c>
      <c r="F40" s="1"/>
      <c r="G40" s="1"/>
      <c r="H40" s="48"/>
      <c r="I40" s="1"/>
      <c r="J40" s="48"/>
      <c r="K40" s="1"/>
      <c r="L40" s="1"/>
      <c r="M40" s="13"/>
      <c r="N40" s="2"/>
      <c r="O40" s="2"/>
      <c r="P40" s="2"/>
      <c r="Q40" s="2"/>
    </row>
    <row r="41" thickBot="1" ht="12.75">
      <c r="A41" s="10"/>
      <c r="B41" s="59" t="s">
        <v>62</v>
      </c>
      <c r="C41" s="30"/>
      <c r="D41" s="30"/>
      <c r="E41" s="60" t="s">
        <v>63</v>
      </c>
      <c r="F41" s="30"/>
      <c r="G41" s="30"/>
      <c r="H41" s="61"/>
      <c r="I41" s="30"/>
      <c r="J41" s="61"/>
      <c r="K41" s="30"/>
      <c r="L41" s="30"/>
      <c r="M41" s="13"/>
      <c r="N41" s="2"/>
      <c r="O41" s="2"/>
      <c r="P41" s="2"/>
      <c r="Q41" s="2"/>
    </row>
    <row r="42" thickTop="1" ht="12.75">
      <c r="A42" s="10"/>
      <c r="B42" s="49">
        <v>3</v>
      </c>
      <c r="C42" s="50" t="s">
        <v>120</v>
      </c>
      <c r="D42" s="50" t="s">
        <v>7</v>
      </c>
      <c r="E42" s="50" t="s">
        <v>121</v>
      </c>
      <c r="F42" s="50" t="s">
        <v>7</v>
      </c>
      <c r="G42" s="51" t="s">
        <v>83</v>
      </c>
      <c r="H42" s="62">
        <v>3</v>
      </c>
      <c r="I42" s="63">
        <v>0</v>
      </c>
      <c r="J42" s="64">
        <f>ROUND(H42*I42,2)</f>
        <v>0</v>
      </c>
      <c r="K42" s="65">
        <v>0.20999999999999999</v>
      </c>
      <c r="L42" s="66">
        <f>ROUND(J42*1.21,2)</f>
        <v>0</v>
      </c>
      <c r="M42" s="13"/>
      <c r="N42" s="2"/>
      <c r="O42" s="2"/>
      <c r="P42" s="2"/>
      <c r="Q42" s="41">
        <f>IF(ISNUMBER(K42),IF(H42&gt;0,IF(I42&gt;0,J42,0),0),0)</f>
        <v>0</v>
      </c>
      <c r="R42" s="9">
        <f>IF(ISNUMBER(K42)=FALSE,J42,0)</f>
        <v>0</v>
      </c>
    </row>
    <row r="43" ht="12.75">
      <c r="A43" s="10"/>
      <c r="B43" s="57" t="s">
        <v>56</v>
      </c>
      <c r="C43" s="1"/>
      <c r="D43" s="1"/>
      <c r="E43" s="58" t="s">
        <v>117</v>
      </c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 ht="12.75">
      <c r="A44" s="10"/>
      <c r="B44" s="57" t="s">
        <v>58</v>
      </c>
      <c r="C44" s="1"/>
      <c r="D44" s="1"/>
      <c r="E44" s="58" t="s">
        <v>118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 ht="12.75">
      <c r="A45" s="10"/>
      <c r="B45" s="57" t="s">
        <v>60</v>
      </c>
      <c r="C45" s="1"/>
      <c r="D45" s="1"/>
      <c r="E45" s="58" t="s">
        <v>119</v>
      </c>
      <c r="F45" s="1"/>
      <c r="G45" s="1"/>
      <c r="H45" s="48"/>
      <c r="I45" s="1"/>
      <c r="J45" s="48"/>
      <c r="K45" s="1"/>
      <c r="L45" s="1"/>
      <c r="M45" s="13"/>
      <c r="N45" s="2"/>
      <c r="O45" s="2"/>
      <c r="P45" s="2"/>
      <c r="Q45" s="2"/>
    </row>
    <row r="46" thickBot="1" ht="12.75">
      <c r="A46" s="10"/>
      <c r="B46" s="59" t="s">
        <v>62</v>
      </c>
      <c r="C46" s="30"/>
      <c r="D46" s="30"/>
      <c r="E46" s="60" t="s">
        <v>63</v>
      </c>
      <c r="F46" s="30"/>
      <c r="G46" s="30"/>
      <c r="H46" s="61"/>
      <c r="I46" s="30"/>
      <c r="J46" s="61"/>
      <c r="K46" s="30"/>
      <c r="L46" s="30"/>
      <c r="M46" s="13"/>
      <c r="N46" s="2"/>
      <c r="O46" s="2"/>
      <c r="P46" s="2"/>
      <c r="Q46" s="2"/>
    </row>
    <row r="47" thickTop="1" ht="12.75">
      <c r="A47" s="10"/>
      <c r="B47" s="49">
        <v>4</v>
      </c>
      <c r="C47" s="50" t="s">
        <v>123</v>
      </c>
      <c r="D47" s="50" t="s">
        <v>7</v>
      </c>
      <c r="E47" s="50" t="s">
        <v>124</v>
      </c>
      <c r="F47" s="50" t="s">
        <v>7</v>
      </c>
      <c r="G47" s="51" t="s">
        <v>125</v>
      </c>
      <c r="H47" s="62">
        <v>21.600000000000001</v>
      </c>
      <c r="I47" s="63">
        <v>0</v>
      </c>
      <c r="J47" s="64">
        <f>ROUND(H47*I47,2)</f>
        <v>0</v>
      </c>
      <c r="K47" s="65">
        <v>0.20999999999999999</v>
      </c>
      <c r="L47" s="66">
        <f>ROUND(J47*1.21,2)</f>
        <v>0</v>
      </c>
      <c r="M47" s="13"/>
      <c r="N47" s="2"/>
      <c r="O47" s="2"/>
      <c r="P47" s="2"/>
      <c r="Q47" s="41">
        <f>IF(ISNUMBER(K47),IF(H47&gt;0,IF(I47&gt;0,J47,0),0),0)</f>
        <v>0</v>
      </c>
      <c r="R47" s="9">
        <f>IF(ISNUMBER(K47)=FALSE,J47,0)</f>
        <v>0</v>
      </c>
    </row>
    <row r="48" ht="12.75">
      <c r="A48" s="10"/>
      <c r="B48" s="57" t="s">
        <v>56</v>
      </c>
      <c r="C48" s="1"/>
      <c r="D48" s="1"/>
      <c r="E48" s="58" t="s">
        <v>504</v>
      </c>
      <c r="F48" s="1"/>
      <c r="G48" s="1"/>
      <c r="H48" s="48"/>
      <c r="I48" s="1"/>
      <c r="J48" s="48"/>
      <c r="K48" s="1"/>
      <c r="L48" s="1"/>
      <c r="M48" s="13"/>
      <c r="N48" s="2"/>
      <c r="O48" s="2"/>
      <c r="P48" s="2"/>
      <c r="Q48" s="2"/>
    </row>
    <row r="49" ht="12.75">
      <c r="A49" s="10"/>
      <c r="B49" s="57" t="s">
        <v>58</v>
      </c>
      <c r="C49" s="1"/>
      <c r="D49" s="1"/>
      <c r="E49" s="58" t="s">
        <v>505</v>
      </c>
      <c r="F49" s="1"/>
      <c r="G49" s="1"/>
      <c r="H49" s="48"/>
      <c r="I49" s="1"/>
      <c r="J49" s="48"/>
      <c r="K49" s="1"/>
      <c r="L49" s="1"/>
      <c r="M49" s="13"/>
      <c r="N49" s="2"/>
      <c r="O49" s="2"/>
      <c r="P49" s="2"/>
      <c r="Q49" s="2"/>
    </row>
    <row r="50" ht="12.75">
      <c r="A50" s="10"/>
      <c r="B50" s="57" t="s">
        <v>60</v>
      </c>
      <c r="C50" s="1"/>
      <c r="D50" s="1"/>
      <c r="E50" s="58" t="s">
        <v>128</v>
      </c>
      <c r="F50" s="1"/>
      <c r="G50" s="1"/>
      <c r="H50" s="48"/>
      <c r="I50" s="1"/>
      <c r="J50" s="48"/>
      <c r="K50" s="1"/>
      <c r="L50" s="1"/>
      <c r="M50" s="13"/>
      <c r="N50" s="2"/>
      <c r="O50" s="2"/>
      <c r="P50" s="2"/>
      <c r="Q50" s="2"/>
    </row>
    <row r="51" thickBot="1" ht="12.75">
      <c r="A51" s="10"/>
      <c r="B51" s="59" t="s">
        <v>62</v>
      </c>
      <c r="C51" s="30"/>
      <c r="D51" s="30"/>
      <c r="E51" s="60" t="s">
        <v>63</v>
      </c>
      <c r="F51" s="30"/>
      <c r="G51" s="30"/>
      <c r="H51" s="61"/>
      <c r="I51" s="30"/>
      <c r="J51" s="61"/>
      <c r="K51" s="30"/>
      <c r="L51" s="30"/>
      <c r="M51" s="13"/>
      <c r="N51" s="2"/>
      <c r="O51" s="2"/>
      <c r="P51" s="2"/>
      <c r="Q51" s="2"/>
    </row>
    <row r="52" thickTop="1" ht="12.75">
      <c r="A52" s="10"/>
      <c r="B52" s="49">
        <v>5</v>
      </c>
      <c r="C52" s="50" t="s">
        <v>133</v>
      </c>
      <c r="D52" s="50" t="s">
        <v>7</v>
      </c>
      <c r="E52" s="50" t="s">
        <v>134</v>
      </c>
      <c r="F52" s="50" t="s">
        <v>7</v>
      </c>
      <c r="G52" s="51" t="s">
        <v>125</v>
      </c>
      <c r="H52" s="62">
        <v>49.18</v>
      </c>
      <c r="I52" s="63">
        <v>0</v>
      </c>
      <c r="J52" s="64">
        <f>ROUND(H52*I52,2)</f>
        <v>0</v>
      </c>
      <c r="K52" s="65">
        <v>0.20999999999999999</v>
      </c>
      <c r="L52" s="66">
        <f>ROUND(J52*1.21,2)</f>
        <v>0</v>
      </c>
      <c r="M52" s="13"/>
      <c r="N52" s="2"/>
      <c r="O52" s="2"/>
      <c r="P52" s="2"/>
      <c r="Q52" s="41">
        <f>IF(ISNUMBER(K52),IF(H52&gt;0,IF(I52&gt;0,J52,0),0),0)</f>
        <v>0</v>
      </c>
      <c r="R52" s="9">
        <f>IF(ISNUMBER(K52)=FALSE,J52,0)</f>
        <v>0</v>
      </c>
    </row>
    <row r="53" ht="12.75">
      <c r="A53" s="10"/>
      <c r="B53" s="57" t="s">
        <v>56</v>
      </c>
      <c r="C53" s="1"/>
      <c r="D53" s="1"/>
      <c r="E53" s="58" t="s">
        <v>506</v>
      </c>
      <c r="F53" s="1"/>
      <c r="G53" s="1"/>
      <c r="H53" s="48"/>
      <c r="I53" s="1"/>
      <c r="J53" s="48"/>
      <c r="K53" s="1"/>
      <c r="L53" s="1"/>
      <c r="M53" s="13"/>
      <c r="N53" s="2"/>
      <c r="O53" s="2"/>
      <c r="P53" s="2"/>
      <c r="Q53" s="2"/>
    </row>
    <row r="54" ht="12.75">
      <c r="A54" s="10"/>
      <c r="B54" s="57" t="s">
        <v>58</v>
      </c>
      <c r="C54" s="1"/>
      <c r="D54" s="1"/>
      <c r="E54" s="58" t="s">
        <v>507</v>
      </c>
      <c r="F54" s="1"/>
      <c r="G54" s="1"/>
      <c r="H54" s="48"/>
      <c r="I54" s="1"/>
      <c r="J54" s="48"/>
      <c r="K54" s="1"/>
      <c r="L54" s="1"/>
      <c r="M54" s="13"/>
      <c r="N54" s="2"/>
      <c r="O54" s="2"/>
      <c r="P54" s="2"/>
      <c r="Q54" s="2"/>
    </row>
    <row r="55" ht="12.75">
      <c r="A55" s="10"/>
      <c r="B55" s="57" t="s">
        <v>60</v>
      </c>
      <c r="C55" s="1"/>
      <c r="D55" s="1"/>
      <c r="E55" s="58" t="s">
        <v>128</v>
      </c>
      <c r="F55" s="1"/>
      <c r="G55" s="1"/>
      <c r="H55" s="48"/>
      <c r="I55" s="1"/>
      <c r="J55" s="48"/>
      <c r="K55" s="1"/>
      <c r="L55" s="1"/>
      <c r="M55" s="13"/>
      <c r="N55" s="2"/>
      <c r="O55" s="2"/>
      <c r="P55" s="2"/>
      <c r="Q55" s="2"/>
    </row>
    <row r="56" thickBot="1" ht="12.75">
      <c r="A56" s="10"/>
      <c r="B56" s="59" t="s">
        <v>62</v>
      </c>
      <c r="C56" s="30"/>
      <c r="D56" s="30"/>
      <c r="E56" s="60" t="s">
        <v>63</v>
      </c>
      <c r="F56" s="30"/>
      <c r="G56" s="30"/>
      <c r="H56" s="61"/>
      <c r="I56" s="30"/>
      <c r="J56" s="61"/>
      <c r="K56" s="30"/>
      <c r="L56" s="30"/>
      <c r="M56" s="13"/>
      <c r="N56" s="2"/>
      <c r="O56" s="2"/>
      <c r="P56" s="2"/>
      <c r="Q56" s="2"/>
    </row>
    <row r="57" thickTop="1" ht="12.75">
      <c r="A57" s="10"/>
      <c r="B57" s="49">
        <v>6</v>
      </c>
      <c r="C57" s="50" t="s">
        <v>180</v>
      </c>
      <c r="D57" s="50" t="s">
        <v>7</v>
      </c>
      <c r="E57" s="50" t="s">
        <v>181</v>
      </c>
      <c r="F57" s="50" t="s">
        <v>7</v>
      </c>
      <c r="G57" s="51" t="s">
        <v>182</v>
      </c>
      <c r="H57" s="62">
        <v>81</v>
      </c>
      <c r="I57" s="63">
        <v>0</v>
      </c>
      <c r="J57" s="64">
        <f>ROUND(H57*I57,2)</f>
        <v>0</v>
      </c>
      <c r="K57" s="65">
        <v>0.20999999999999999</v>
      </c>
      <c r="L57" s="66">
        <f>ROUND(J57*1.21,2)</f>
        <v>0</v>
      </c>
      <c r="M57" s="13"/>
      <c r="N57" s="2"/>
      <c r="O57" s="2"/>
      <c r="P57" s="2"/>
      <c r="Q57" s="41">
        <f>IF(ISNUMBER(K57),IF(H57&gt;0,IF(I57&gt;0,J57,0),0),0)</f>
        <v>0</v>
      </c>
      <c r="R57" s="9">
        <f>IF(ISNUMBER(K57)=FALSE,J57,0)</f>
        <v>0</v>
      </c>
    </row>
    <row r="58" ht="12.75">
      <c r="A58" s="10"/>
      <c r="B58" s="57" t="s">
        <v>56</v>
      </c>
      <c r="C58" s="1"/>
      <c r="D58" s="1"/>
      <c r="E58" s="58" t="s">
        <v>183</v>
      </c>
      <c r="F58" s="1"/>
      <c r="G58" s="1"/>
      <c r="H58" s="48"/>
      <c r="I58" s="1"/>
      <c r="J58" s="48"/>
      <c r="K58" s="1"/>
      <c r="L58" s="1"/>
      <c r="M58" s="13"/>
      <c r="N58" s="2"/>
      <c r="O58" s="2"/>
      <c r="P58" s="2"/>
      <c r="Q58" s="2"/>
    </row>
    <row r="59" ht="12.75">
      <c r="A59" s="10"/>
      <c r="B59" s="57" t="s">
        <v>58</v>
      </c>
      <c r="C59" s="1"/>
      <c r="D59" s="1"/>
      <c r="E59" s="58" t="s">
        <v>508</v>
      </c>
      <c r="F59" s="1"/>
      <c r="G59" s="1"/>
      <c r="H59" s="48"/>
      <c r="I59" s="1"/>
      <c r="J59" s="48"/>
      <c r="K59" s="1"/>
      <c r="L59" s="1"/>
      <c r="M59" s="13"/>
      <c r="N59" s="2"/>
      <c r="O59" s="2"/>
      <c r="P59" s="2"/>
      <c r="Q59" s="2"/>
    </row>
    <row r="60" ht="12.75">
      <c r="A60" s="10"/>
      <c r="B60" s="57" t="s">
        <v>60</v>
      </c>
      <c r="C60" s="1"/>
      <c r="D60" s="1"/>
      <c r="E60" s="58" t="s">
        <v>185</v>
      </c>
      <c r="F60" s="1"/>
      <c r="G60" s="1"/>
      <c r="H60" s="48"/>
      <c r="I60" s="1"/>
      <c r="J60" s="48"/>
      <c r="K60" s="1"/>
      <c r="L60" s="1"/>
      <c r="M60" s="13"/>
      <c r="N60" s="2"/>
      <c r="O60" s="2"/>
      <c r="P60" s="2"/>
      <c r="Q60" s="2"/>
    </row>
    <row r="61" thickBot="1" ht="12.75">
      <c r="A61" s="10"/>
      <c r="B61" s="59" t="s">
        <v>62</v>
      </c>
      <c r="C61" s="30"/>
      <c r="D61" s="30"/>
      <c r="E61" s="60" t="s">
        <v>63</v>
      </c>
      <c r="F61" s="30"/>
      <c r="G61" s="30"/>
      <c r="H61" s="61"/>
      <c r="I61" s="30"/>
      <c r="J61" s="61"/>
      <c r="K61" s="30"/>
      <c r="L61" s="30"/>
      <c r="M61" s="13"/>
      <c r="N61" s="2"/>
      <c r="O61" s="2"/>
      <c r="P61" s="2"/>
      <c r="Q61" s="2"/>
    </row>
    <row r="62" thickTop="1" thickBot="1" ht="25" customHeight="1">
      <c r="A62" s="10"/>
      <c r="B62" s="1"/>
      <c r="C62" s="67">
        <v>1</v>
      </c>
      <c r="D62" s="1"/>
      <c r="E62" s="67" t="s">
        <v>93</v>
      </c>
      <c r="F62" s="1"/>
      <c r="G62" s="68" t="s">
        <v>86</v>
      </c>
      <c r="H62" s="69">
        <f>J37+J42+J47+J52+J57</f>
        <v>0</v>
      </c>
      <c r="I62" s="68" t="s">
        <v>87</v>
      </c>
      <c r="J62" s="70">
        <f>(L62-H62)</f>
        <v>0</v>
      </c>
      <c r="K62" s="68" t="s">
        <v>88</v>
      </c>
      <c r="L62" s="71">
        <f>ROUND((J37+J42+J47+J52+J57)*1.21,2)</f>
        <v>0</v>
      </c>
      <c r="M62" s="13"/>
      <c r="N62" s="2"/>
      <c r="O62" s="2"/>
      <c r="P62" s="2"/>
      <c r="Q62" s="41">
        <f>0+Q37+Q42+Q47+Q52+Q57</f>
        <v>0</v>
      </c>
      <c r="R62" s="9">
        <f>0+R37+R42+R47+R52+R57</f>
        <v>0</v>
      </c>
      <c r="S62" s="72">
        <f>Q62*(1+J62)+R62</f>
        <v>0</v>
      </c>
    </row>
    <row r="63" thickTop="1" thickBot="1" ht="25" customHeight="1">
      <c r="A63" s="10"/>
      <c r="B63" s="73"/>
      <c r="C63" s="73"/>
      <c r="D63" s="73"/>
      <c r="E63" s="73"/>
      <c r="F63" s="73"/>
      <c r="G63" s="74" t="s">
        <v>89</v>
      </c>
      <c r="H63" s="75">
        <f>0+J37+J42+J47+J52+J57</f>
        <v>0</v>
      </c>
      <c r="I63" s="74" t="s">
        <v>90</v>
      </c>
      <c r="J63" s="76">
        <f>0+J62</f>
        <v>0</v>
      </c>
      <c r="K63" s="74" t="s">
        <v>91</v>
      </c>
      <c r="L63" s="77">
        <f>0+L62</f>
        <v>0</v>
      </c>
      <c r="M63" s="13"/>
      <c r="N63" s="2"/>
      <c r="O63" s="2"/>
      <c r="P63" s="2"/>
      <c r="Q63" s="2"/>
    </row>
    <row r="64" ht="40" customHeight="1">
      <c r="A64" s="10"/>
      <c r="B64" s="82" t="s">
        <v>240</v>
      </c>
      <c r="C64" s="1"/>
      <c r="D64" s="1"/>
      <c r="E64" s="1"/>
      <c r="F64" s="1"/>
      <c r="G64" s="1"/>
      <c r="H64" s="48"/>
      <c r="I64" s="1"/>
      <c r="J64" s="48"/>
      <c r="K64" s="1"/>
      <c r="L64" s="1"/>
      <c r="M64" s="13"/>
      <c r="N64" s="2"/>
      <c r="O64" s="2"/>
      <c r="P64" s="2"/>
      <c r="Q64" s="2"/>
    </row>
    <row r="65" ht="12.75">
      <c r="A65" s="10"/>
      <c r="B65" s="49">
        <v>7</v>
      </c>
      <c r="C65" s="50" t="s">
        <v>241</v>
      </c>
      <c r="D65" s="50" t="s">
        <v>7</v>
      </c>
      <c r="E65" s="50" t="s">
        <v>242</v>
      </c>
      <c r="F65" s="50" t="s">
        <v>7</v>
      </c>
      <c r="G65" s="51" t="s">
        <v>182</v>
      </c>
      <c r="H65" s="52">
        <v>81</v>
      </c>
      <c r="I65" s="53">
        <v>0</v>
      </c>
      <c r="J65" s="54">
        <f>ROUND(H65*I65,2)</f>
        <v>0</v>
      </c>
      <c r="K65" s="55">
        <v>0.20999999999999999</v>
      </c>
      <c r="L65" s="56">
        <f>ROUND(J65*1.21,2)</f>
        <v>0</v>
      </c>
      <c r="M65" s="13"/>
      <c r="N65" s="2"/>
      <c r="O65" s="2"/>
      <c r="P65" s="2"/>
      <c r="Q65" s="41">
        <f>IF(ISNUMBER(K65),IF(H65&gt;0,IF(I65&gt;0,J65,0),0),0)</f>
        <v>0</v>
      </c>
      <c r="R65" s="9">
        <f>IF(ISNUMBER(K65)=FALSE,J65,0)</f>
        <v>0</v>
      </c>
    </row>
    <row r="66" ht="12.75">
      <c r="A66" s="10"/>
      <c r="B66" s="57" t="s">
        <v>56</v>
      </c>
      <c r="C66" s="1"/>
      <c r="D66" s="1"/>
      <c r="E66" s="58" t="s">
        <v>509</v>
      </c>
      <c r="F66" s="1"/>
      <c r="G66" s="1"/>
      <c r="H66" s="48"/>
      <c r="I66" s="1"/>
      <c r="J66" s="48"/>
      <c r="K66" s="1"/>
      <c r="L66" s="1"/>
      <c r="M66" s="13"/>
      <c r="N66" s="2"/>
      <c r="O66" s="2"/>
      <c r="P66" s="2"/>
      <c r="Q66" s="2"/>
    </row>
    <row r="67" ht="12.75">
      <c r="A67" s="10"/>
      <c r="B67" s="57" t="s">
        <v>58</v>
      </c>
      <c r="C67" s="1"/>
      <c r="D67" s="1"/>
      <c r="E67" s="58" t="s">
        <v>508</v>
      </c>
      <c r="F67" s="1"/>
      <c r="G67" s="1"/>
      <c r="H67" s="48"/>
      <c r="I67" s="1"/>
      <c r="J67" s="48"/>
      <c r="K67" s="1"/>
      <c r="L67" s="1"/>
      <c r="M67" s="13"/>
      <c r="N67" s="2"/>
      <c r="O67" s="2"/>
      <c r="P67" s="2"/>
      <c r="Q67" s="2"/>
    </row>
    <row r="68" ht="12.75">
      <c r="A68" s="10"/>
      <c r="B68" s="57" t="s">
        <v>60</v>
      </c>
      <c r="C68" s="1"/>
      <c r="D68" s="1"/>
      <c r="E68" s="58" t="s">
        <v>245</v>
      </c>
      <c r="F68" s="1"/>
      <c r="G68" s="1"/>
      <c r="H68" s="48"/>
      <c r="I68" s="1"/>
      <c r="J68" s="48"/>
      <c r="K68" s="1"/>
      <c r="L68" s="1"/>
      <c r="M68" s="13"/>
      <c r="N68" s="2"/>
      <c r="O68" s="2"/>
      <c r="P68" s="2"/>
      <c r="Q68" s="2"/>
    </row>
    <row r="69" thickBot="1" ht="12.75">
      <c r="A69" s="10"/>
      <c r="B69" s="59" t="s">
        <v>62</v>
      </c>
      <c r="C69" s="30"/>
      <c r="D69" s="30"/>
      <c r="E69" s="60" t="s">
        <v>63</v>
      </c>
      <c r="F69" s="30"/>
      <c r="G69" s="30"/>
      <c r="H69" s="61"/>
      <c r="I69" s="30"/>
      <c r="J69" s="61"/>
      <c r="K69" s="30"/>
      <c r="L69" s="30"/>
      <c r="M69" s="13"/>
      <c r="N69" s="2"/>
      <c r="O69" s="2"/>
      <c r="P69" s="2"/>
      <c r="Q69" s="2"/>
    </row>
    <row r="70" thickTop="1" ht="12.75">
      <c r="A70" s="10"/>
      <c r="B70" s="49">
        <v>8</v>
      </c>
      <c r="C70" s="50" t="s">
        <v>510</v>
      </c>
      <c r="D70" s="50" t="s">
        <v>7</v>
      </c>
      <c r="E70" s="50" t="s">
        <v>511</v>
      </c>
      <c r="F70" s="50" t="s">
        <v>7</v>
      </c>
      <c r="G70" s="51" t="s">
        <v>182</v>
      </c>
      <c r="H70" s="62">
        <v>81</v>
      </c>
      <c r="I70" s="63">
        <v>0</v>
      </c>
      <c r="J70" s="64">
        <f>ROUND(H70*I70,2)</f>
        <v>0</v>
      </c>
      <c r="K70" s="65">
        <v>0.20999999999999999</v>
      </c>
      <c r="L70" s="66">
        <f>ROUND(J70*1.21,2)</f>
        <v>0</v>
      </c>
      <c r="M70" s="13"/>
      <c r="N70" s="2"/>
      <c r="O70" s="2"/>
      <c r="P70" s="2"/>
      <c r="Q70" s="41">
        <f>IF(ISNUMBER(K70),IF(H70&gt;0,IF(I70&gt;0,J70,0),0),0)</f>
        <v>0</v>
      </c>
      <c r="R70" s="9">
        <f>IF(ISNUMBER(K70)=FALSE,J70,0)</f>
        <v>0</v>
      </c>
    </row>
    <row r="71" ht="12.75">
      <c r="A71" s="10"/>
      <c r="B71" s="57" t="s">
        <v>56</v>
      </c>
      <c r="C71" s="1"/>
      <c r="D71" s="1"/>
      <c r="E71" s="58" t="s">
        <v>512</v>
      </c>
      <c r="F71" s="1"/>
      <c r="G71" s="1"/>
      <c r="H71" s="48"/>
      <c r="I71" s="1"/>
      <c r="J71" s="48"/>
      <c r="K71" s="1"/>
      <c r="L71" s="1"/>
      <c r="M71" s="13"/>
      <c r="N71" s="2"/>
      <c r="O71" s="2"/>
      <c r="P71" s="2"/>
      <c r="Q71" s="2"/>
    </row>
    <row r="72" ht="12.75">
      <c r="A72" s="10"/>
      <c r="B72" s="57" t="s">
        <v>58</v>
      </c>
      <c r="C72" s="1"/>
      <c r="D72" s="1"/>
      <c r="E72" s="58" t="s">
        <v>508</v>
      </c>
      <c r="F72" s="1"/>
      <c r="G72" s="1"/>
      <c r="H72" s="48"/>
      <c r="I72" s="1"/>
      <c r="J72" s="48"/>
      <c r="K72" s="1"/>
      <c r="L72" s="1"/>
      <c r="M72" s="13"/>
      <c r="N72" s="2"/>
      <c r="O72" s="2"/>
      <c r="P72" s="2"/>
      <c r="Q72" s="2"/>
    </row>
    <row r="73" ht="12.75">
      <c r="A73" s="10"/>
      <c r="B73" s="57" t="s">
        <v>60</v>
      </c>
      <c r="C73" s="1"/>
      <c r="D73" s="1"/>
      <c r="E73" s="58" t="s">
        <v>245</v>
      </c>
      <c r="F73" s="1"/>
      <c r="G73" s="1"/>
      <c r="H73" s="48"/>
      <c r="I73" s="1"/>
      <c r="J73" s="48"/>
      <c r="K73" s="1"/>
      <c r="L73" s="1"/>
      <c r="M73" s="13"/>
      <c r="N73" s="2"/>
      <c r="O73" s="2"/>
      <c r="P73" s="2"/>
      <c r="Q73" s="2"/>
    </row>
    <row r="74" thickBot="1" ht="12.75">
      <c r="A74" s="10"/>
      <c r="B74" s="59" t="s">
        <v>62</v>
      </c>
      <c r="C74" s="30"/>
      <c r="D74" s="30"/>
      <c r="E74" s="60" t="s">
        <v>63</v>
      </c>
      <c r="F74" s="30"/>
      <c r="G74" s="30"/>
      <c r="H74" s="61"/>
      <c r="I74" s="30"/>
      <c r="J74" s="61"/>
      <c r="K74" s="30"/>
      <c r="L74" s="30"/>
      <c r="M74" s="13"/>
      <c r="N74" s="2"/>
      <c r="O74" s="2"/>
      <c r="P74" s="2"/>
      <c r="Q74" s="2"/>
    </row>
    <row r="75" thickTop="1" ht="12.75">
      <c r="A75" s="10"/>
      <c r="B75" s="49">
        <v>9</v>
      </c>
      <c r="C75" s="50" t="s">
        <v>251</v>
      </c>
      <c r="D75" s="50" t="s">
        <v>7</v>
      </c>
      <c r="E75" s="50" t="s">
        <v>252</v>
      </c>
      <c r="F75" s="50" t="s">
        <v>7</v>
      </c>
      <c r="G75" s="51" t="s">
        <v>182</v>
      </c>
      <c r="H75" s="62">
        <v>417</v>
      </c>
      <c r="I75" s="63">
        <v>0</v>
      </c>
      <c r="J75" s="64">
        <f>ROUND(H75*I75,2)</f>
        <v>0</v>
      </c>
      <c r="K75" s="65">
        <v>0.20999999999999999</v>
      </c>
      <c r="L75" s="66">
        <f>ROUND(J75*1.21,2)</f>
        <v>0</v>
      </c>
      <c r="M75" s="13"/>
      <c r="N75" s="2"/>
      <c r="O75" s="2"/>
      <c r="P75" s="2"/>
      <c r="Q75" s="41">
        <f>IF(ISNUMBER(K75),IF(H75&gt;0,IF(I75&gt;0,J75,0),0),0)</f>
        <v>0</v>
      </c>
      <c r="R75" s="9">
        <f>IF(ISNUMBER(K75)=FALSE,J75,0)</f>
        <v>0</v>
      </c>
    </row>
    <row r="76" ht="12.75">
      <c r="A76" s="10"/>
      <c r="B76" s="57" t="s">
        <v>56</v>
      </c>
      <c r="C76" s="1"/>
      <c r="D76" s="1"/>
      <c r="E76" s="58" t="s">
        <v>513</v>
      </c>
      <c r="F76" s="1"/>
      <c r="G76" s="1"/>
      <c r="H76" s="48"/>
      <c r="I76" s="1"/>
      <c r="J76" s="48"/>
      <c r="K76" s="1"/>
      <c r="L76" s="1"/>
      <c r="M76" s="13"/>
      <c r="N76" s="2"/>
      <c r="O76" s="2"/>
      <c r="P76" s="2"/>
      <c r="Q76" s="2"/>
    </row>
    <row r="77" ht="12.75">
      <c r="A77" s="10"/>
      <c r="B77" s="57" t="s">
        <v>58</v>
      </c>
      <c r="C77" s="1"/>
      <c r="D77" s="1"/>
      <c r="E77" s="58" t="s">
        <v>514</v>
      </c>
      <c r="F77" s="1"/>
      <c r="G77" s="1"/>
      <c r="H77" s="48"/>
      <c r="I77" s="1"/>
      <c r="J77" s="48"/>
      <c r="K77" s="1"/>
      <c r="L77" s="1"/>
      <c r="M77" s="13"/>
      <c r="N77" s="2"/>
      <c r="O77" s="2"/>
      <c r="P77" s="2"/>
      <c r="Q77" s="2"/>
    </row>
    <row r="78" ht="12.75">
      <c r="A78" s="10"/>
      <c r="B78" s="57" t="s">
        <v>60</v>
      </c>
      <c r="C78" s="1"/>
      <c r="D78" s="1"/>
      <c r="E78" s="58" t="s">
        <v>255</v>
      </c>
      <c r="F78" s="1"/>
      <c r="G78" s="1"/>
      <c r="H78" s="48"/>
      <c r="I78" s="1"/>
      <c r="J78" s="48"/>
      <c r="K78" s="1"/>
      <c r="L78" s="1"/>
      <c r="M78" s="13"/>
      <c r="N78" s="2"/>
      <c r="O78" s="2"/>
      <c r="P78" s="2"/>
      <c r="Q78" s="2"/>
    </row>
    <row r="79" thickBot="1" ht="12.75">
      <c r="A79" s="10"/>
      <c r="B79" s="59" t="s">
        <v>62</v>
      </c>
      <c r="C79" s="30"/>
      <c r="D79" s="30"/>
      <c r="E79" s="60" t="s">
        <v>63</v>
      </c>
      <c r="F79" s="30"/>
      <c r="G79" s="30"/>
      <c r="H79" s="61"/>
      <c r="I79" s="30"/>
      <c r="J79" s="61"/>
      <c r="K79" s="30"/>
      <c r="L79" s="30"/>
      <c r="M79" s="13"/>
      <c r="N79" s="2"/>
      <c r="O79" s="2"/>
      <c r="P79" s="2"/>
      <c r="Q79" s="2"/>
    </row>
    <row r="80" thickTop="1" ht="12.75">
      <c r="A80" s="10"/>
      <c r="B80" s="49">
        <v>10</v>
      </c>
      <c r="C80" s="50" t="s">
        <v>256</v>
      </c>
      <c r="D80" s="50" t="s">
        <v>7</v>
      </c>
      <c r="E80" s="50" t="s">
        <v>257</v>
      </c>
      <c r="F80" s="50" t="s">
        <v>7</v>
      </c>
      <c r="G80" s="51" t="s">
        <v>182</v>
      </c>
      <c r="H80" s="62">
        <v>429</v>
      </c>
      <c r="I80" s="63">
        <v>0</v>
      </c>
      <c r="J80" s="64">
        <f>ROUND(H80*I80,2)</f>
        <v>0</v>
      </c>
      <c r="K80" s="65">
        <v>0.20999999999999999</v>
      </c>
      <c r="L80" s="66">
        <f>ROUND(J80*1.21,2)</f>
        <v>0</v>
      </c>
      <c r="M80" s="13"/>
      <c r="N80" s="2"/>
      <c r="O80" s="2"/>
      <c r="P80" s="2"/>
      <c r="Q80" s="41">
        <f>IF(ISNUMBER(K80),IF(H80&gt;0,IF(I80&gt;0,J80,0),0),0)</f>
        <v>0</v>
      </c>
      <c r="R80" s="9">
        <f>IF(ISNUMBER(K80)=FALSE,J80,0)</f>
        <v>0</v>
      </c>
    </row>
    <row r="81" ht="12.75">
      <c r="A81" s="10"/>
      <c r="B81" s="57" t="s">
        <v>56</v>
      </c>
      <c r="C81" s="1"/>
      <c r="D81" s="1"/>
      <c r="E81" s="58" t="s">
        <v>515</v>
      </c>
      <c r="F81" s="1"/>
      <c r="G81" s="1"/>
      <c r="H81" s="48"/>
      <c r="I81" s="1"/>
      <c r="J81" s="48"/>
      <c r="K81" s="1"/>
      <c r="L81" s="1"/>
      <c r="M81" s="13"/>
      <c r="N81" s="2"/>
      <c r="O81" s="2"/>
      <c r="P81" s="2"/>
      <c r="Q81" s="2"/>
    </row>
    <row r="82" ht="12.75">
      <c r="A82" s="10"/>
      <c r="B82" s="57" t="s">
        <v>58</v>
      </c>
      <c r="C82" s="1"/>
      <c r="D82" s="1"/>
      <c r="E82" s="58" t="s">
        <v>516</v>
      </c>
      <c r="F82" s="1"/>
      <c r="G82" s="1"/>
      <c r="H82" s="48"/>
      <c r="I82" s="1"/>
      <c r="J82" s="48"/>
      <c r="K82" s="1"/>
      <c r="L82" s="1"/>
      <c r="M82" s="13"/>
      <c r="N82" s="2"/>
      <c r="O82" s="2"/>
      <c r="P82" s="2"/>
      <c r="Q82" s="2"/>
    </row>
    <row r="83" ht="12.75">
      <c r="A83" s="10"/>
      <c r="B83" s="57" t="s">
        <v>60</v>
      </c>
      <c r="C83" s="1"/>
      <c r="D83" s="1"/>
      <c r="E83" s="58" t="s">
        <v>255</v>
      </c>
      <c r="F83" s="1"/>
      <c r="G83" s="1"/>
      <c r="H83" s="48"/>
      <c r="I83" s="1"/>
      <c r="J83" s="48"/>
      <c r="K83" s="1"/>
      <c r="L83" s="1"/>
      <c r="M83" s="13"/>
      <c r="N83" s="2"/>
      <c r="O83" s="2"/>
      <c r="P83" s="2"/>
      <c r="Q83" s="2"/>
    </row>
    <row r="84" thickBot="1" ht="12.75">
      <c r="A84" s="10"/>
      <c r="B84" s="59" t="s">
        <v>62</v>
      </c>
      <c r="C84" s="30"/>
      <c r="D84" s="30"/>
      <c r="E84" s="60" t="s">
        <v>63</v>
      </c>
      <c r="F84" s="30"/>
      <c r="G84" s="30"/>
      <c r="H84" s="61"/>
      <c r="I84" s="30"/>
      <c r="J84" s="61"/>
      <c r="K84" s="30"/>
      <c r="L84" s="30"/>
      <c r="M84" s="13"/>
      <c r="N84" s="2"/>
      <c r="O84" s="2"/>
      <c r="P84" s="2"/>
      <c r="Q84" s="2"/>
    </row>
    <row r="85" thickTop="1" ht="12.75">
      <c r="A85" s="10"/>
      <c r="B85" s="49">
        <v>11</v>
      </c>
      <c r="C85" s="50" t="s">
        <v>260</v>
      </c>
      <c r="D85" s="50" t="s">
        <v>7</v>
      </c>
      <c r="E85" s="50" t="s">
        <v>261</v>
      </c>
      <c r="F85" s="50" t="s">
        <v>7</v>
      </c>
      <c r="G85" s="51" t="s">
        <v>182</v>
      </c>
      <c r="H85" s="62">
        <v>429</v>
      </c>
      <c r="I85" s="63">
        <v>0</v>
      </c>
      <c r="J85" s="64">
        <f>ROUND(H85*I85,2)</f>
        <v>0</v>
      </c>
      <c r="K85" s="65">
        <v>0.20999999999999999</v>
      </c>
      <c r="L85" s="66">
        <f>ROUND(J85*1.21,2)</f>
        <v>0</v>
      </c>
      <c r="M85" s="13"/>
      <c r="N85" s="2"/>
      <c r="O85" s="2"/>
      <c r="P85" s="2"/>
      <c r="Q85" s="41">
        <f>IF(ISNUMBER(K85),IF(H85&gt;0,IF(I85&gt;0,J85,0),0),0)</f>
        <v>0</v>
      </c>
      <c r="R85" s="9">
        <f>IF(ISNUMBER(K85)=FALSE,J85,0)</f>
        <v>0</v>
      </c>
    </row>
    <row r="86" ht="12.75">
      <c r="A86" s="10"/>
      <c r="B86" s="57" t="s">
        <v>56</v>
      </c>
      <c r="C86" s="1"/>
      <c r="D86" s="1"/>
      <c r="E86" s="58" t="s">
        <v>517</v>
      </c>
      <c r="F86" s="1"/>
      <c r="G86" s="1"/>
      <c r="H86" s="48"/>
      <c r="I86" s="1"/>
      <c r="J86" s="48"/>
      <c r="K86" s="1"/>
      <c r="L86" s="1"/>
      <c r="M86" s="13"/>
      <c r="N86" s="2"/>
      <c r="O86" s="2"/>
      <c r="P86" s="2"/>
      <c r="Q86" s="2"/>
    </row>
    <row r="87" ht="12.75">
      <c r="A87" s="10"/>
      <c r="B87" s="57" t="s">
        <v>58</v>
      </c>
      <c r="C87" s="1"/>
      <c r="D87" s="1"/>
      <c r="E87" s="58" t="s">
        <v>518</v>
      </c>
      <c r="F87" s="1"/>
      <c r="G87" s="1"/>
      <c r="H87" s="48"/>
      <c r="I87" s="1"/>
      <c r="J87" s="48"/>
      <c r="K87" s="1"/>
      <c r="L87" s="1"/>
      <c r="M87" s="13"/>
      <c r="N87" s="2"/>
      <c r="O87" s="2"/>
      <c r="P87" s="2"/>
      <c r="Q87" s="2"/>
    </row>
    <row r="88" ht="12.75">
      <c r="A88" s="10"/>
      <c r="B88" s="57" t="s">
        <v>60</v>
      </c>
      <c r="C88" s="1"/>
      <c r="D88" s="1"/>
      <c r="E88" s="58" t="s">
        <v>264</v>
      </c>
      <c r="F88" s="1"/>
      <c r="G88" s="1"/>
      <c r="H88" s="48"/>
      <c r="I88" s="1"/>
      <c r="J88" s="48"/>
      <c r="K88" s="1"/>
      <c r="L88" s="1"/>
      <c r="M88" s="13"/>
      <c r="N88" s="2"/>
      <c r="O88" s="2"/>
      <c r="P88" s="2"/>
      <c r="Q88" s="2"/>
    </row>
    <row r="89" thickBot="1" ht="12.75">
      <c r="A89" s="10"/>
      <c r="B89" s="59" t="s">
        <v>62</v>
      </c>
      <c r="C89" s="30"/>
      <c r="D89" s="30"/>
      <c r="E89" s="60" t="s">
        <v>63</v>
      </c>
      <c r="F89" s="30"/>
      <c r="G89" s="30"/>
      <c r="H89" s="61"/>
      <c r="I89" s="30"/>
      <c r="J89" s="61"/>
      <c r="K89" s="30"/>
      <c r="L89" s="30"/>
      <c r="M89" s="13"/>
      <c r="N89" s="2"/>
      <c r="O89" s="2"/>
      <c r="P89" s="2"/>
      <c r="Q89" s="2"/>
    </row>
    <row r="90" thickTop="1" ht="12.75">
      <c r="A90" s="10"/>
      <c r="B90" s="49">
        <v>12</v>
      </c>
      <c r="C90" s="50" t="s">
        <v>519</v>
      </c>
      <c r="D90" s="50" t="s">
        <v>7</v>
      </c>
      <c r="E90" s="50" t="s">
        <v>520</v>
      </c>
      <c r="F90" s="50" t="s">
        <v>7</v>
      </c>
      <c r="G90" s="51" t="s">
        <v>182</v>
      </c>
      <c r="H90" s="62">
        <v>92.5</v>
      </c>
      <c r="I90" s="63">
        <v>0</v>
      </c>
      <c r="J90" s="64">
        <f>ROUND(H90*I90,2)</f>
        <v>0</v>
      </c>
      <c r="K90" s="65">
        <v>0.20999999999999999</v>
      </c>
      <c r="L90" s="66">
        <f>ROUND(J90*1.21,2)</f>
        <v>0</v>
      </c>
      <c r="M90" s="13"/>
      <c r="N90" s="2"/>
      <c r="O90" s="2"/>
      <c r="P90" s="2"/>
      <c r="Q90" s="41">
        <f>IF(ISNUMBER(K90),IF(H90&gt;0,IF(I90&gt;0,J90,0),0),0)</f>
        <v>0</v>
      </c>
      <c r="R90" s="9">
        <f>IF(ISNUMBER(K90)=FALSE,J90,0)</f>
        <v>0</v>
      </c>
    </row>
    <row r="91" ht="12.75">
      <c r="A91" s="10"/>
      <c r="B91" s="57" t="s">
        <v>56</v>
      </c>
      <c r="C91" s="1"/>
      <c r="D91" s="1"/>
      <c r="E91" s="58" t="s">
        <v>521</v>
      </c>
      <c r="F91" s="1"/>
      <c r="G91" s="1"/>
      <c r="H91" s="48"/>
      <c r="I91" s="1"/>
      <c r="J91" s="48"/>
      <c r="K91" s="1"/>
      <c r="L91" s="1"/>
      <c r="M91" s="13"/>
      <c r="N91" s="2"/>
      <c r="O91" s="2"/>
      <c r="P91" s="2"/>
      <c r="Q91" s="2"/>
    </row>
    <row r="92" ht="12.75">
      <c r="A92" s="10"/>
      <c r="B92" s="57" t="s">
        <v>58</v>
      </c>
      <c r="C92" s="1"/>
      <c r="D92" s="1"/>
      <c r="E92" s="58" t="s">
        <v>522</v>
      </c>
      <c r="F92" s="1"/>
      <c r="G92" s="1"/>
      <c r="H92" s="48"/>
      <c r="I92" s="1"/>
      <c r="J92" s="48"/>
      <c r="K92" s="1"/>
      <c r="L92" s="1"/>
      <c r="M92" s="13"/>
      <c r="N92" s="2"/>
      <c r="O92" s="2"/>
      <c r="P92" s="2"/>
      <c r="Q92" s="2"/>
    </row>
    <row r="93" ht="12.75">
      <c r="A93" s="10"/>
      <c r="B93" s="57" t="s">
        <v>60</v>
      </c>
      <c r="C93" s="1"/>
      <c r="D93" s="1"/>
      <c r="E93" s="58" t="s">
        <v>264</v>
      </c>
      <c r="F93" s="1"/>
      <c r="G93" s="1"/>
      <c r="H93" s="48"/>
      <c r="I93" s="1"/>
      <c r="J93" s="48"/>
      <c r="K93" s="1"/>
      <c r="L93" s="1"/>
      <c r="M93" s="13"/>
      <c r="N93" s="2"/>
      <c r="O93" s="2"/>
      <c r="P93" s="2"/>
      <c r="Q93" s="2"/>
    </row>
    <row r="94" thickBot="1" ht="12.75">
      <c r="A94" s="10"/>
      <c r="B94" s="59" t="s">
        <v>62</v>
      </c>
      <c r="C94" s="30"/>
      <c r="D94" s="30"/>
      <c r="E94" s="60" t="s">
        <v>63</v>
      </c>
      <c r="F94" s="30"/>
      <c r="G94" s="30"/>
      <c r="H94" s="61"/>
      <c r="I94" s="30"/>
      <c r="J94" s="61"/>
      <c r="K94" s="30"/>
      <c r="L94" s="30"/>
      <c r="M94" s="13"/>
      <c r="N94" s="2"/>
      <c r="O94" s="2"/>
      <c r="P94" s="2"/>
      <c r="Q94" s="2"/>
    </row>
    <row r="95" thickTop="1" ht="12.75">
      <c r="A95" s="10"/>
      <c r="B95" s="49">
        <v>13</v>
      </c>
      <c r="C95" s="50" t="s">
        <v>523</v>
      </c>
      <c r="D95" s="50" t="s">
        <v>7</v>
      </c>
      <c r="E95" s="50" t="s">
        <v>524</v>
      </c>
      <c r="F95" s="50" t="s">
        <v>7</v>
      </c>
      <c r="G95" s="51" t="s">
        <v>125</v>
      </c>
      <c r="H95" s="62">
        <v>29.204999999999998</v>
      </c>
      <c r="I95" s="63">
        <v>0</v>
      </c>
      <c r="J95" s="64">
        <f>ROUND(H95*I95,2)</f>
        <v>0</v>
      </c>
      <c r="K95" s="65">
        <v>0.20999999999999999</v>
      </c>
      <c r="L95" s="66">
        <f>ROUND(J95*1.21,2)</f>
        <v>0</v>
      </c>
      <c r="M95" s="13"/>
      <c r="N95" s="2"/>
      <c r="O95" s="2"/>
      <c r="P95" s="2"/>
      <c r="Q95" s="41">
        <f>IF(ISNUMBER(K95),IF(H95&gt;0,IF(I95&gt;0,J95,0),0),0)</f>
        <v>0</v>
      </c>
      <c r="R95" s="9">
        <f>IF(ISNUMBER(K95)=FALSE,J95,0)</f>
        <v>0</v>
      </c>
    </row>
    <row r="96" ht="12.75">
      <c r="A96" s="10"/>
      <c r="B96" s="57" t="s">
        <v>56</v>
      </c>
      <c r="C96" s="1"/>
      <c r="D96" s="1"/>
      <c r="E96" s="58" t="s">
        <v>525</v>
      </c>
      <c r="F96" s="1"/>
      <c r="G96" s="1"/>
      <c r="H96" s="48"/>
      <c r="I96" s="1"/>
      <c r="J96" s="48"/>
      <c r="K96" s="1"/>
      <c r="L96" s="1"/>
      <c r="M96" s="13"/>
      <c r="N96" s="2"/>
      <c r="O96" s="2"/>
      <c r="P96" s="2"/>
      <c r="Q96" s="2"/>
    </row>
    <row r="97" ht="12.75">
      <c r="A97" s="10"/>
      <c r="B97" s="57" t="s">
        <v>58</v>
      </c>
      <c r="C97" s="1"/>
      <c r="D97" s="1"/>
      <c r="E97" s="58" t="s">
        <v>526</v>
      </c>
      <c r="F97" s="1"/>
      <c r="G97" s="1"/>
      <c r="H97" s="48"/>
      <c r="I97" s="1"/>
      <c r="J97" s="48"/>
      <c r="K97" s="1"/>
      <c r="L97" s="1"/>
      <c r="M97" s="13"/>
      <c r="N97" s="2"/>
      <c r="O97" s="2"/>
      <c r="P97" s="2"/>
      <c r="Q97" s="2"/>
    </row>
    <row r="98" ht="12.75">
      <c r="A98" s="10"/>
      <c r="B98" s="57" t="s">
        <v>60</v>
      </c>
      <c r="C98" s="1"/>
      <c r="D98" s="1"/>
      <c r="E98" s="58" t="s">
        <v>264</v>
      </c>
      <c r="F98" s="1"/>
      <c r="G98" s="1"/>
      <c r="H98" s="48"/>
      <c r="I98" s="1"/>
      <c r="J98" s="48"/>
      <c r="K98" s="1"/>
      <c r="L98" s="1"/>
      <c r="M98" s="13"/>
      <c r="N98" s="2"/>
      <c r="O98" s="2"/>
      <c r="P98" s="2"/>
      <c r="Q98" s="2"/>
    </row>
    <row r="99" thickBot="1" ht="12.75">
      <c r="A99" s="10"/>
      <c r="B99" s="59" t="s">
        <v>62</v>
      </c>
      <c r="C99" s="30"/>
      <c r="D99" s="30"/>
      <c r="E99" s="60" t="s">
        <v>63</v>
      </c>
      <c r="F99" s="30"/>
      <c r="G99" s="30"/>
      <c r="H99" s="61"/>
      <c r="I99" s="30"/>
      <c r="J99" s="61"/>
      <c r="K99" s="30"/>
      <c r="L99" s="30"/>
      <c r="M99" s="13"/>
      <c r="N99" s="2"/>
      <c r="O99" s="2"/>
      <c r="P99" s="2"/>
      <c r="Q99" s="2"/>
    </row>
    <row r="100" thickTop="1" ht="12.75">
      <c r="A100" s="10"/>
      <c r="B100" s="49">
        <v>14</v>
      </c>
      <c r="C100" s="50" t="s">
        <v>527</v>
      </c>
      <c r="D100" s="50" t="s">
        <v>7</v>
      </c>
      <c r="E100" s="50" t="s">
        <v>528</v>
      </c>
      <c r="F100" s="50" t="s">
        <v>7</v>
      </c>
      <c r="G100" s="51" t="s">
        <v>204</v>
      </c>
      <c r="H100" s="62">
        <v>42</v>
      </c>
      <c r="I100" s="63">
        <v>0</v>
      </c>
      <c r="J100" s="64">
        <f>ROUND(H100*I100,2)</f>
        <v>0</v>
      </c>
      <c r="K100" s="65">
        <v>0.20999999999999999</v>
      </c>
      <c r="L100" s="66">
        <f>ROUND(J100*1.21,2)</f>
        <v>0</v>
      </c>
      <c r="M100" s="13"/>
      <c r="N100" s="2"/>
      <c r="O100" s="2"/>
      <c r="P100" s="2"/>
      <c r="Q100" s="41">
        <f>IF(ISNUMBER(K100),IF(H100&gt;0,IF(I100&gt;0,J100,0),0),0)</f>
        <v>0</v>
      </c>
      <c r="R100" s="9">
        <f>IF(ISNUMBER(K100)=FALSE,J100,0)</f>
        <v>0</v>
      </c>
    </row>
    <row r="101" ht="12.75">
      <c r="A101" s="10"/>
      <c r="B101" s="57" t="s">
        <v>56</v>
      </c>
      <c r="C101" s="1"/>
      <c r="D101" s="1"/>
      <c r="E101" s="58" t="s">
        <v>529</v>
      </c>
      <c r="F101" s="1"/>
      <c r="G101" s="1"/>
      <c r="H101" s="48"/>
      <c r="I101" s="1"/>
      <c r="J101" s="48"/>
      <c r="K101" s="1"/>
      <c r="L101" s="1"/>
      <c r="M101" s="13"/>
      <c r="N101" s="2"/>
      <c r="O101" s="2"/>
      <c r="P101" s="2"/>
      <c r="Q101" s="2"/>
    </row>
    <row r="102" ht="12.75">
      <c r="A102" s="10"/>
      <c r="B102" s="57" t="s">
        <v>58</v>
      </c>
      <c r="C102" s="1"/>
      <c r="D102" s="1"/>
      <c r="E102" s="58" t="s">
        <v>530</v>
      </c>
      <c r="F102" s="1"/>
      <c r="G102" s="1"/>
      <c r="H102" s="48"/>
      <c r="I102" s="1"/>
      <c r="J102" s="48"/>
      <c r="K102" s="1"/>
      <c r="L102" s="1"/>
      <c r="M102" s="13"/>
      <c r="N102" s="2"/>
      <c r="O102" s="2"/>
      <c r="P102" s="2"/>
      <c r="Q102" s="2"/>
    </row>
    <row r="103" ht="12.75">
      <c r="A103" s="10"/>
      <c r="B103" s="57" t="s">
        <v>60</v>
      </c>
      <c r="C103" s="1"/>
      <c r="D103" s="1"/>
      <c r="E103" s="58" t="s">
        <v>531</v>
      </c>
      <c r="F103" s="1"/>
      <c r="G103" s="1"/>
      <c r="H103" s="48"/>
      <c r="I103" s="1"/>
      <c r="J103" s="48"/>
      <c r="K103" s="1"/>
      <c r="L103" s="1"/>
      <c r="M103" s="13"/>
      <c r="N103" s="2"/>
      <c r="O103" s="2"/>
      <c r="P103" s="2"/>
      <c r="Q103" s="2"/>
    </row>
    <row r="104" thickBot="1" ht="12.75">
      <c r="A104" s="10"/>
      <c r="B104" s="59" t="s">
        <v>62</v>
      </c>
      <c r="C104" s="30"/>
      <c r="D104" s="30"/>
      <c r="E104" s="60" t="s">
        <v>63</v>
      </c>
      <c r="F104" s="30"/>
      <c r="G104" s="30"/>
      <c r="H104" s="61"/>
      <c r="I104" s="30"/>
      <c r="J104" s="61"/>
      <c r="K104" s="30"/>
      <c r="L104" s="30"/>
      <c r="M104" s="13"/>
      <c r="N104" s="2"/>
      <c r="O104" s="2"/>
      <c r="P104" s="2"/>
      <c r="Q104" s="2"/>
    </row>
    <row r="105" thickTop="1" ht="12.75">
      <c r="A105" s="10"/>
      <c r="B105" s="49">
        <v>15</v>
      </c>
      <c r="C105" s="50" t="s">
        <v>532</v>
      </c>
      <c r="D105" s="50" t="s">
        <v>7</v>
      </c>
      <c r="E105" s="50" t="s">
        <v>533</v>
      </c>
      <c r="F105" s="50" t="s">
        <v>7</v>
      </c>
      <c r="G105" s="51" t="s">
        <v>204</v>
      </c>
      <c r="H105" s="62">
        <v>30</v>
      </c>
      <c r="I105" s="63">
        <v>0</v>
      </c>
      <c r="J105" s="64">
        <f>ROUND(H105*I105,2)</f>
        <v>0</v>
      </c>
      <c r="K105" s="65">
        <v>0.20999999999999999</v>
      </c>
      <c r="L105" s="66">
        <f>ROUND(J105*1.21,2)</f>
        <v>0</v>
      </c>
      <c r="M105" s="13"/>
      <c r="N105" s="2"/>
      <c r="O105" s="2"/>
      <c r="P105" s="2"/>
      <c r="Q105" s="41">
        <f>IF(ISNUMBER(K105),IF(H105&gt;0,IF(I105&gt;0,J105,0),0),0)</f>
        <v>0</v>
      </c>
      <c r="R105" s="9">
        <f>IF(ISNUMBER(K105)=FALSE,J105,0)</f>
        <v>0</v>
      </c>
    </row>
    <row r="106" ht="12.75">
      <c r="A106" s="10"/>
      <c r="B106" s="57" t="s">
        <v>56</v>
      </c>
      <c r="C106" s="1"/>
      <c r="D106" s="1"/>
      <c r="E106" s="58" t="s">
        <v>534</v>
      </c>
      <c r="F106" s="1"/>
      <c r="G106" s="1"/>
      <c r="H106" s="48"/>
      <c r="I106" s="1"/>
      <c r="J106" s="48"/>
      <c r="K106" s="1"/>
      <c r="L106" s="1"/>
      <c r="M106" s="13"/>
      <c r="N106" s="2"/>
      <c r="O106" s="2"/>
      <c r="P106" s="2"/>
      <c r="Q106" s="2"/>
    </row>
    <row r="107" ht="12.75">
      <c r="A107" s="10"/>
      <c r="B107" s="57" t="s">
        <v>58</v>
      </c>
      <c r="C107" s="1"/>
      <c r="D107" s="1"/>
      <c r="E107" s="58" t="s">
        <v>398</v>
      </c>
      <c r="F107" s="1"/>
      <c r="G107" s="1"/>
      <c r="H107" s="48"/>
      <c r="I107" s="1"/>
      <c r="J107" s="48"/>
      <c r="K107" s="1"/>
      <c r="L107" s="1"/>
      <c r="M107" s="13"/>
      <c r="N107" s="2"/>
      <c r="O107" s="2"/>
      <c r="P107" s="2"/>
      <c r="Q107" s="2"/>
    </row>
    <row r="108" ht="12.75">
      <c r="A108" s="10"/>
      <c r="B108" s="57" t="s">
        <v>60</v>
      </c>
      <c r="C108" s="1"/>
      <c r="D108" s="1"/>
      <c r="E108" s="58" t="s">
        <v>531</v>
      </c>
      <c r="F108" s="1"/>
      <c r="G108" s="1"/>
      <c r="H108" s="48"/>
      <c r="I108" s="1"/>
      <c r="J108" s="48"/>
      <c r="K108" s="1"/>
      <c r="L108" s="1"/>
      <c r="M108" s="13"/>
      <c r="N108" s="2"/>
      <c r="O108" s="2"/>
      <c r="P108" s="2"/>
      <c r="Q108" s="2"/>
    </row>
    <row r="109" thickBot="1" ht="12.75">
      <c r="A109" s="10"/>
      <c r="B109" s="59" t="s">
        <v>62</v>
      </c>
      <c r="C109" s="30"/>
      <c r="D109" s="30"/>
      <c r="E109" s="60" t="s">
        <v>63</v>
      </c>
      <c r="F109" s="30"/>
      <c r="G109" s="30"/>
      <c r="H109" s="61"/>
      <c r="I109" s="30"/>
      <c r="J109" s="61"/>
      <c r="K109" s="30"/>
      <c r="L109" s="30"/>
      <c r="M109" s="13"/>
      <c r="N109" s="2"/>
      <c r="O109" s="2"/>
      <c r="P109" s="2"/>
      <c r="Q109" s="2"/>
    </row>
    <row r="110" thickTop="1" thickBot="1" ht="25" customHeight="1">
      <c r="A110" s="10"/>
      <c r="B110" s="1"/>
      <c r="C110" s="67">
        <v>5</v>
      </c>
      <c r="D110" s="1"/>
      <c r="E110" s="67" t="s">
        <v>97</v>
      </c>
      <c r="F110" s="1"/>
      <c r="G110" s="68" t="s">
        <v>86</v>
      </c>
      <c r="H110" s="69">
        <f>J65+J70+J75+J80+J85+J90+J95+J100+J105</f>
        <v>0</v>
      </c>
      <c r="I110" s="68" t="s">
        <v>87</v>
      </c>
      <c r="J110" s="70">
        <f>(L110-H110)</f>
        <v>0</v>
      </c>
      <c r="K110" s="68" t="s">
        <v>88</v>
      </c>
      <c r="L110" s="71">
        <f>ROUND((J65+J70+J75+J80+J85+J90+J95+J100+J105)*1.21,2)</f>
        <v>0</v>
      </c>
      <c r="M110" s="13"/>
      <c r="N110" s="2"/>
      <c r="O110" s="2"/>
      <c r="P110" s="2"/>
      <c r="Q110" s="41">
        <f>0+Q65+Q70+Q75+Q80+Q85+Q90+Q95+Q100+Q105</f>
        <v>0</v>
      </c>
      <c r="R110" s="9">
        <f>0+R65+R70+R75+R80+R85+R90+R95+R100+R105</f>
        <v>0</v>
      </c>
      <c r="S110" s="72">
        <f>Q110*(1+J110)+R110</f>
        <v>0</v>
      </c>
    </row>
    <row r="111" thickTop="1" thickBot="1" ht="25" customHeight="1">
      <c r="A111" s="10"/>
      <c r="B111" s="73"/>
      <c r="C111" s="73"/>
      <c r="D111" s="73"/>
      <c r="E111" s="73"/>
      <c r="F111" s="73"/>
      <c r="G111" s="74" t="s">
        <v>89</v>
      </c>
      <c r="H111" s="75">
        <f>0+J65+J70+J75+J80+J85+J90+J95+J100+J105</f>
        <v>0</v>
      </c>
      <c r="I111" s="74" t="s">
        <v>90</v>
      </c>
      <c r="J111" s="76">
        <f>0+J110</f>
        <v>0</v>
      </c>
      <c r="K111" s="74" t="s">
        <v>91</v>
      </c>
      <c r="L111" s="77">
        <f>0+L110</f>
        <v>0</v>
      </c>
      <c r="M111" s="13"/>
      <c r="N111" s="2"/>
      <c r="O111" s="2"/>
      <c r="P111" s="2"/>
      <c r="Q111" s="2"/>
    </row>
    <row r="112" ht="40" customHeight="1">
      <c r="A112" s="10"/>
      <c r="B112" s="82" t="s">
        <v>284</v>
      </c>
      <c r="C112" s="1"/>
      <c r="D112" s="1"/>
      <c r="E112" s="1"/>
      <c r="F112" s="1"/>
      <c r="G112" s="1"/>
      <c r="H112" s="48"/>
      <c r="I112" s="1"/>
      <c r="J112" s="48"/>
      <c r="K112" s="1"/>
      <c r="L112" s="1"/>
      <c r="M112" s="13"/>
      <c r="N112" s="2"/>
      <c r="O112" s="2"/>
      <c r="P112" s="2"/>
      <c r="Q112" s="2"/>
    </row>
    <row r="113" ht="12.75">
      <c r="A113" s="10"/>
      <c r="B113" s="49">
        <v>16</v>
      </c>
      <c r="C113" s="50" t="s">
        <v>290</v>
      </c>
      <c r="D113" s="50" t="s">
        <v>7</v>
      </c>
      <c r="E113" s="50" t="s">
        <v>291</v>
      </c>
      <c r="F113" s="50" t="s">
        <v>7</v>
      </c>
      <c r="G113" s="51" t="s">
        <v>204</v>
      </c>
      <c r="H113" s="52">
        <v>54</v>
      </c>
      <c r="I113" s="53">
        <v>0</v>
      </c>
      <c r="J113" s="54">
        <f>ROUND(H113*I113,2)</f>
        <v>0</v>
      </c>
      <c r="K113" s="55">
        <v>0.20999999999999999</v>
      </c>
      <c r="L113" s="56">
        <f>ROUND(J113*1.21,2)</f>
        <v>0</v>
      </c>
      <c r="M113" s="13"/>
      <c r="N113" s="2"/>
      <c r="O113" s="2"/>
      <c r="P113" s="2"/>
      <c r="Q113" s="41">
        <f>IF(ISNUMBER(K113),IF(H113&gt;0,IF(I113&gt;0,J113,0),0),0)</f>
        <v>0</v>
      </c>
      <c r="R113" s="9">
        <f>IF(ISNUMBER(K113)=FALSE,J113,0)</f>
        <v>0</v>
      </c>
    </row>
    <row r="114" ht="12.75">
      <c r="A114" s="10"/>
      <c r="B114" s="57" t="s">
        <v>56</v>
      </c>
      <c r="C114" s="1"/>
      <c r="D114" s="1"/>
      <c r="E114" s="58" t="s">
        <v>292</v>
      </c>
      <c r="F114" s="1"/>
      <c r="G114" s="1"/>
      <c r="H114" s="48"/>
      <c r="I114" s="1"/>
      <c r="J114" s="48"/>
      <c r="K114" s="1"/>
      <c r="L114" s="1"/>
      <c r="M114" s="13"/>
      <c r="N114" s="2"/>
      <c r="O114" s="2"/>
      <c r="P114" s="2"/>
      <c r="Q114" s="2"/>
    </row>
    <row r="115" ht="12.75">
      <c r="A115" s="10"/>
      <c r="B115" s="57" t="s">
        <v>58</v>
      </c>
      <c r="C115" s="1"/>
      <c r="D115" s="1"/>
      <c r="E115" s="58" t="s">
        <v>535</v>
      </c>
      <c r="F115" s="1"/>
      <c r="G115" s="1"/>
      <c r="H115" s="48"/>
      <c r="I115" s="1"/>
      <c r="J115" s="48"/>
      <c r="K115" s="1"/>
      <c r="L115" s="1"/>
      <c r="M115" s="13"/>
      <c r="N115" s="2"/>
      <c r="O115" s="2"/>
      <c r="P115" s="2"/>
      <c r="Q115" s="2"/>
    </row>
    <row r="116" ht="12.75">
      <c r="A116" s="10"/>
      <c r="B116" s="57" t="s">
        <v>60</v>
      </c>
      <c r="C116" s="1"/>
      <c r="D116" s="1"/>
      <c r="E116" s="58" t="s">
        <v>293</v>
      </c>
      <c r="F116" s="1"/>
      <c r="G116" s="1"/>
      <c r="H116" s="48"/>
      <c r="I116" s="1"/>
      <c r="J116" s="48"/>
      <c r="K116" s="1"/>
      <c r="L116" s="1"/>
      <c r="M116" s="13"/>
      <c r="N116" s="2"/>
      <c r="O116" s="2"/>
      <c r="P116" s="2"/>
      <c r="Q116" s="2"/>
    </row>
    <row r="117" thickBot="1" ht="12.75">
      <c r="A117" s="10"/>
      <c r="B117" s="59" t="s">
        <v>62</v>
      </c>
      <c r="C117" s="30"/>
      <c r="D117" s="30"/>
      <c r="E117" s="60" t="s">
        <v>63</v>
      </c>
      <c r="F117" s="30"/>
      <c r="G117" s="30"/>
      <c r="H117" s="61"/>
      <c r="I117" s="30"/>
      <c r="J117" s="61"/>
      <c r="K117" s="30"/>
      <c r="L117" s="30"/>
      <c r="M117" s="13"/>
      <c r="N117" s="2"/>
      <c r="O117" s="2"/>
      <c r="P117" s="2"/>
      <c r="Q117" s="2"/>
    </row>
    <row r="118" thickTop="1" ht="12.75">
      <c r="A118" s="10"/>
      <c r="B118" s="49">
        <v>17</v>
      </c>
      <c r="C118" s="50" t="s">
        <v>536</v>
      </c>
      <c r="D118" s="50" t="s">
        <v>7</v>
      </c>
      <c r="E118" s="50" t="s">
        <v>537</v>
      </c>
      <c r="F118" s="50" t="s">
        <v>7</v>
      </c>
      <c r="G118" s="51" t="s">
        <v>204</v>
      </c>
      <c r="H118" s="62">
        <v>24</v>
      </c>
      <c r="I118" s="63">
        <v>0</v>
      </c>
      <c r="J118" s="64">
        <f>ROUND(H118*I118,2)</f>
        <v>0</v>
      </c>
      <c r="K118" s="65">
        <v>0.20999999999999999</v>
      </c>
      <c r="L118" s="66">
        <f>ROUND(J118*1.21,2)</f>
        <v>0</v>
      </c>
      <c r="M118" s="13"/>
      <c r="N118" s="2"/>
      <c r="O118" s="2"/>
      <c r="P118" s="2"/>
      <c r="Q118" s="41">
        <f>IF(ISNUMBER(K118),IF(H118&gt;0,IF(I118&gt;0,J118,0),0),0)</f>
        <v>0</v>
      </c>
      <c r="R118" s="9">
        <f>IF(ISNUMBER(K118)=FALSE,J118,0)</f>
        <v>0</v>
      </c>
    </row>
    <row r="119" ht="12.75">
      <c r="A119" s="10"/>
      <c r="B119" s="57" t="s">
        <v>56</v>
      </c>
      <c r="C119" s="1"/>
      <c r="D119" s="1"/>
      <c r="E119" s="58" t="s">
        <v>538</v>
      </c>
      <c r="F119" s="1"/>
      <c r="G119" s="1"/>
      <c r="H119" s="48"/>
      <c r="I119" s="1"/>
      <c r="J119" s="48"/>
      <c r="K119" s="1"/>
      <c r="L119" s="1"/>
      <c r="M119" s="13"/>
      <c r="N119" s="2"/>
      <c r="O119" s="2"/>
      <c r="P119" s="2"/>
      <c r="Q119" s="2"/>
    </row>
    <row r="120" ht="12.75">
      <c r="A120" s="10"/>
      <c r="B120" s="57" t="s">
        <v>58</v>
      </c>
      <c r="C120" s="1"/>
      <c r="D120" s="1"/>
      <c r="E120" s="58" t="s">
        <v>539</v>
      </c>
      <c r="F120" s="1"/>
      <c r="G120" s="1"/>
      <c r="H120" s="48"/>
      <c r="I120" s="1"/>
      <c r="J120" s="48"/>
      <c r="K120" s="1"/>
      <c r="L120" s="1"/>
      <c r="M120" s="13"/>
      <c r="N120" s="2"/>
      <c r="O120" s="2"/>
      <c r="P120" s="2"/>
      <c r="Q120" s="2"/>
    </row>
    <row r="121" ht="12.75">
      <c r="A121" s="10"/>
      <c r="B121" s="57" t="s">
        <v>60</v>
      </c>
      <c r="C121" s="1"/>
      <c r="D121" s="1"/>
      <c r="E121" s="58" t="s">
        <v>289</v>
      </c>
      <c r="F121" s="1"/>
      <c r="G121" s="1"/>
      <c r="H121" s="48"/>
      <c r="I121" s="1"/>
      <c r="J121" s="48"/>
      <c r="K121" s="1"/>
      <c r="L121" s="1"/>
      <c r="M121" s="13"/>
      <c r="N121" s="2"/>
      <c r="O121" s="2"/>
      <c r="P121" s="2"/>
      <c r="Q121" s="2"/>
    </row>
    <row r="122" thickBot="1" ht="12.75">
      <c r="A122" s="10"/>
      <c r="B122" s="59" t="s">
        <v>62</v>
      </c>
      <c r="C122" s="30"/>
      <c r="D122" s="30"/>
      <c r="E122" s="60" t="s">
        <v>63</v>
      </c>
      <c r="F122" s="30"/>
      <c r="G122" s="30"/>
      <c r="H122" s="61"/>
      <c r="I122" s="30"/>
      <c r="J122" s="61"/>
      <c r="K122" s="30"/>
      <c r="L122" s="30"/>
      <c r="M122" s="13"/>
      <c r="N122" s="2"/>
      <c r="O122" s="2"/>
      <c r="P122" s="2"/>
      <c r="Q122" s="2"/>
    </row>
    <row r="123" thickTop="1" ht="12.75">
      <c r="A123" s="10"/>
      <c r="B123" s="49">
        <v>18</v>
      </c>
      <c r="C123" s="50" t="s">
        <v>294</v>
      </c>
      <c r="D123" s="50" t="s">
        <v>7</v>
      </c>
      <c r="E123" s="50" t="s">
        <v>295</v>
      </c>
      <c r="F123" s="50" t="s">
        <v>7</v>
      </c>
      <c r="G123" s="51" t="s">
        <v>83</v>
      </c>
      <c r="H123" s="62">
        <v>2</v>
      </c>
      <c r="I123" s="63">
        <v>0</v>
      </c>
      <c r="J123" s="64">
        <f>ROUND(H123*I123,2)</f>
        <v>0</v>
      </c>
      <c r="K123" s="65">
        <v>0.20999999999999999</v>
      </c>
      <c r="L123" s="66">
        <f>ROUND(J123*1.21,2)</f>
        <v>0</v>
      </c>
      <c r="M123" s="13"/>
      <c r="N123" s="2"/>
      <c r="O123" s="2"/>
      <c r="P123" s="2"/>
      <c r="Q123" s="41">
        <f>IF(ISNUMBER(K123),IF(H123&gt;0,IF(I123&gt;0,J123,0),0),0)</f>
        <v>0</v>
      </c>
      <c r="R123" s="9">
        <f>IF(ISNUMBER(K123)=FALSE,J123,0)</f>
        <v>0</v>
      </c>
    </row>
    <row r="124" ht="12.75">
      <c r="A124" s="10"/>
      <c r="B124" s="57" t="s">
        <v>56</v>
      </c>
      <c r="C124" s="1"/>
      <c r="D124" s="1"/>
      <c r="E124" s="58" t="s">
        <v>7</v>
      </c>
      <c r="F124" s="1"/>
      <c r="G124" s="1"/>
      <c r="H124" s="48"/>
      <c r="I124" s="1"/>
      <c r="J124" s="48"/>
      <c r="K124" s="1"/>
      <c r="L124" s="1"/>
      <c r="M124" s="13"/>
      <c r="N124" s="2"/>
      <c r="O124" s="2"/>
      <c r="P124" s="2"/>
      <c r="Q124" s="2"/>
    </row>
    <row r="125" ht="12.75">
      <c r="A125" s="10"/>
      <c r="B125" s="57" t="s">
        <v>58</v>
      </c>
      <c r="C125" s="1"/>
      <c r="D125" s="1"/>
      <c r="E125" s="58" t="s">
        <v>443</v>
      </c>
      <c r="F125" s="1"/>
      <c r="G125" s="1"/>
      <c r="H125" s="48"/>
      <c r="I125" s="1"/>
      <c r="J125" s="48"/>
      <c r="K125" s="1"/>
      <c r="L125" s="1"/>
      <c r="M125" s="13"/>
      <c r="N125" s="2"/>
      <c r="O125" s="2"/>
      <c r="P125" s="2"/>
      <c r="Q125" s="2"/>
    </row>
    <row r="126" ht="12.75">
      <c r="A126" s="10"/>
      <c r="B126" s="57" t="s">
        <v>60</v>
      </c>
      <c r="C126" s="1"/>
      <c r="D126" s="1"/>
      <c r="E126" s="58" t="s">
        <v>297</v>
      </c>
      <c r="F126" s="1"/>
      <c r="G126" s="1"/>
      <c r="H126" s="48"/>
      <c r="I126" s="1"/>
      <c r="J126" s="48"/>
      <c r="K126" s="1"/>
      <c r="L126" s="1"/>
      <c r="M126" s="13"/>
      <c r="N126" s="2"/>
      <c r="O126" s="2"/>
      <c r="P126" s="2"/>
      <c r="Q126" s="2"/>
    </row>
    <row r="127" thickBot="1" ht="12.75">
      <c r="A127" s="10"/>
      <c r="B127" s="59" t="s">
        <v>62</v>
      </c>
      <c r="C127" s="30"/>
      <c r="D127" s="30"/>
      <c r="E127" s="60" t="s">
        <v>63</v>
      </c>
      <c r="F127" s="30"/>
      <c r="G127" s="30"/>
      <c r="H127" s="61"/>
      <c r="I127" s="30"/>
      <c r="J127" s="61"/>
      <c r="K127" s="30"/>
      <c r="L127" s="30"/>
      <c r="M127" s="13"/>
      <c r="N127" s="2"/>
      <c r="O127" s="2"/>
      <c r="P127" s="2"/>
      <c r="Q127" s="2"/>
    </row>
    <row r="128" thickTop="1" ht="12.75">
      <c r="A128" s="10"/>
      <c r="B128" s="49">
        <v>19</v>
      </c>
      <c r="C128" s="50" t="s">
        <v>298</v>
      </c>
      <c r="D128" s="50"/>
      <c r="E128" s="50" t="s">
        <v>299</v>
      </c>
      <c r="F128" s="50" t="s">
        <v>7</v>
      </c>
      <c r="G128" s="51" t="s">
        <v>182</v>
      </c>
      <c r="H128" s="62">
        <v>18</v>
      </c>
      <c r="I128" s="63">
        <v>0</v>
      </c>
      <c r="J128" s="64">
        <f>ROUND(H128*I128,2)</f>
        <v>0</v>
      </c>
      <c r="K128" s="65">
        <v>0.20999999999999999</v>
      </c>
      <c r="L128" s="66">
        <f>ROUND(J128*1.21,2)</f>
        <v>0</v>
      </c>
      <c r="M128" s="13"/>
      <c r="N128" s="2"/>
      <c r="O128" s="2"/>
      <c r="P128" s="2"/>
      <c r="Q128" s="41">
        <f>IF(ISNUMBER(K128),IF(H128&gt;0,IF(I128&gt;0,J128,0),0),0)</f>
        <v>0</v>
      </c>
      <c r="R128" s="9">
        <f>IF(ISNUMBER(K128)=FALSE,J128,0)</f>
        <v>0</v>
      </c>
    </row>
    <row r="129" ht="12.75">
      <c r="A129" s="10"/>
      <c r="B129" s="57" t="s">
        <v>56</v>
      </c>
      <c r="C129" s="1"/>
      <c r="D129" s="1"/>
      <c r="E129" s="58" t="s">
        <v>300</v>
      </c>
      <c r="F129" s="1"/>
      <c r="G129" s="1"/>
      <c r="H129" s="48"/>
      <c r="I129" s="1"/>
      <c r="J129" s="48"/>
      <c r="K129" s="1"/>
      <c r="L129" s="1"/>
      <c r="M129" s="13"/>
      <c r="N129" s="2"/>
      <c r="O129" s="2"/>
      <c r="P129" s="2"/>
      <c r="Q129" s="2"/>
    </row>
    <row r="130" ht="12.75">
      <c r="A130" s="10"/>
      <c r="B130" s="57" t="s">
        <v>58</v>
      </c>
      <c r="C130" s="1"/>
      <c r="D130" s="1"/>
      <c r="E130" s="58" t="s">
        <v>540</v>
      </c>
      <c r="F130" s="1"/>
      <c r="G130" s="1"/>
      <c r="H130" s="48"/>
      <c r="I130" s="1"/>
      <c r="J130" s="48"/>
      <c r="K130" s="1"/>
      <c r="L130" s="1"/>
      <c r="M130" s="13"/>
      <c r="N130" s="2"/>
      <c r="O130" s="2"/>
      <c r="P130" s="2"/>
      <c r="Q130" s="2"/>
    </row>
    <row r="131" ht="12.75">
      <c r="A131" s="10"/>
      <c r="B131" s="57" t="s">
        <v>60</v>
      </c>
      <c r="C131" s="1"/>
      <c r="D131" s="1"/>
      <c r="E131" s="58" t="s">
        <v>302</v>
      </c>
      <c r="F131" s="1"/>
      <c r="G131" s="1"/>
      <c r="H131" s="48"/>
      <c r="I131" s="1"/>
      <c r="J131" s="48"/>
      <c r="K131" s="1"/>
      <c r="L131" s="1"/>
      <c r="M131" s="13"/>
      <c r="N131" s="2"/>
      <c r="O131" s="2"/>
      <c r="P131" s="2"/>
      <c r="Q131" s="2"/>
    </row>
    <row r="132" thickBot="1" ht="12.75">
      <c r="A132" s="10"/>
      <c r="B132" s="59" t="s">
        <v>62</v>
      </c>
      <c r="C132" s="30"/>
      <c r="D132" s="30"/>
      <c r="E132" s="60" t="s">
        <v>63</v>
      </c>
      <c r="F132" s="30"/>
      <c r="G132" s="30"/>
      <c r="H132" s="61"/>
      <c r="I132" s="30"/>
      <c r="J132" s="61"/>
      <c r="K132" s="30"/>
      <c r="L132" s="30"/>
      <c r="M132" s="13"/>
      <c r="N132" s="2"/>
      <c r="O132" s="2"/>
      <c r="P132" s="2"/>
      <c r="Q132" s="2"/>
    </row>
    <row r="133" thickTop="1" ht="12.75">
      <c r="A133" s="10"/>
      <c r="B133" s="49">
        <v>20</v>
      </c>
      <c r="C133" s="50" t="s">
        <v>303</v>
      </c>
      <c r="D133" s="50" t="s">
        <v>7</v>
      </c>
      <c r="E133" s="50" t="s">
        <v>304</v>
      </c>
      <c r="F133" s="50" t="s">
        <v>7</v>
      </c>
      <c r="G133" s="51" t="s">
        <v>182</v>
      </c>
      <c r="H133" s="62">
        <v>18</v>
      </c>
      <c r="I133" s="63">
        <v>0</v>
      </c>
      <c r="J133" s="64">
        <f>ROUND(H133*I133,2)</f>
        <v>0</v>
      </c>
      <c r="K133" s="65">
        <v>0.20999999999999999</v>
      </c>
      <c r="L133" s="66">
        <f>ROUND(J133*1.21,2)</f>
        <v>0</v>
      </c>
      <c r="M133" s="13"/>
      <c r="N133" s="2"/>
      <c r="O133" s="2"/>
      <c r="P133" s="2"/>
      <c r="Q133" s="41">
        <f>IF(ISNUMBER(K133),IF(H133&gt;0,IF(I133&gt;0,J133,0),0),0)</f>
        <v>0</v>
      </c>
      <c r="R133" s="9">
        <f>IF(ISNUMBER(K133)=FALSE,J133,0)</f>
        <v>0</v>
      </c>
    </row>
    <row r="134" ht="12.75">
      <c r="A134" s="10"/>
      <c r="B134" s="57" t="s">
        <v>56</v>
      </c>
      <c r="C134" s="1"/>
      <c r="D134" s="1"/>
      <c r="E134" s="58" t="s">
        <v>300</v>
      </c>
      <c r="F134" s="1"/>
      <c r="G134" s="1"/>
      <c r="H134" s="48"/>
      <c r="I134" s="1"/>
      <c r="J134" s="48"/>
      <c r="K134" s="1"/>
      <c r="L134" s="1"/>
      <c r="M134" s="13"/>
      <c r="N134" s="2"/>
      <c r="O134" s="2"/>
      <c r="P134" s="2"/>
      <c r="Q134" s="2"/>
    </row>
    <row r="135" ht="12.75">
      <c r="A135" s="10"/>
      <c r="B135" s="57" t="s">
        <v>58</v>
      </c>
      <c r="C135" s="1"/>
      <c r="D135" s="1"/>
      <c r="E135" s="58" t="s">
        <v>540</v>
      </c>
      <c r="F135" s="1"/>
      <c r="G135" s="1"/>
      <c r="H135" s="48"/>
      <c r="I135" s="1"/>
      <c r="J135" s="48"/>
      <c r="K135" s="1"/>
      <c r="L135" s="1"/>
      <c r="M135" s="13"/>
      <c r="N135" s="2"/>
      <c r="O135" s="2"/>
      <c r="P135" s="2"/>
      <c r="Q135" s="2"/>
    </row>
    <row r="136" ht="12.75">
      <c r="A136" s="10"/>
      <c r="B136" s="57" t="s">
        <v>60</v>
      </c>
      <c r="C136" s="1"/>
      <c r="D136" s="1"/>
      <c r="E136" s="58" t="s">
        <v>302</v>
      </c>
      <c r="F136" s="1"/>
      <c r="G136" s="1"/>
      <c r="H136" s="48"/>
      <c r="I136" s="1"/>
      <c r="J136" s="48"/>
      <c r="K136" s="1"/>
      <c r="L136" s="1"/>
      <c r="M136" s="13"/>
      <c r="N136" s="2"/>
      <c r="O136" s="2"/>
      <c r="P136" s="2"/>
      <c r="Q136" s="2"/>
    </row>
    <row r="137" thickBot="1" ht="12.75">
      <c r="A137" s="10"/>
      <c r="B137" s="59" t="s">
        <v>62</v>
      </c>
      <c r="C137" s="30"/>
      <c r="D137" s="30"/>
      <c r="E137" s="60" t="s">
        <v>63</v>
      </c>
      <c r="F137" s="30"/>
      <c r="G137" s="30"/>
      <c r="H137" s="61"/>
      <c r="I137" s="30"/>
      <c r="J137" s="61"/>
      <c r="K137" s="30"/>
      <c r="L137" s="30"/>
      <c r="M137" s="13"/>
      <c r="N137" s="2"/>
      <c r="O137" s="2"/>
      <c r="P137" s="2"/>
      <c r="Q137" s="2"/>
    </row>
    <row r="138" thickTop="1" ht="12.75">
      <c r="A138" s="10"/>
      <c r="B138" s="49">
        <v>21</v>
      </c>
      <c r="C138" s="50" t="s">
        <v>314</v>
      </c>
      <c r="D138" s="50"/>
      <c r="E138" s="50" t="s">
        <v>315</v>
      </c>
      <c r="F138" s="50" t="s">
        <v>7</v>
      </c>
      <c r="G138" s="51" t="s">
        <v>204</v>
      </c>
      <c r="H138" s="62">
        <v>42</v>
      </c>
      <c r="I138" s="63">
        <v>0</v>
      </c>
      <c r="J138" s="64">
        <f>ROUND(H138*I138,2)</f>
        <v>0</v>
      </c>
      <c r="K138" s="65">
        <v>0.20999999999999999</v>
      </c>
      <c r="L138" s="66">
        <f>ROUND(J138*1.21,2)</f>
        <v>0</v>
      </c>
      <c r="M138" s="13"/>
      <c r="N138" s="2"/>
      <c r="O138" s="2"/>
      <c r="P138" s="2"/>
      <c r="Q138" s="41">
        <f>IF(ISNUMBER(K138),IF(H138&gt;0,IF(I138&gt;0,J138,0),0),0)</f>
        <v>0</v>
      </c>
      <c r="R138" s="9">
        <f>IF(ISNUMBER(K138)=FALSE,J138,0)</f>
        <v>0</v>
      </c>
    </row>
    <row r="139" ht="12.75">
      <c r="A139" s="10"/>
      <c r="B139" s="57" t="s">
        <v>56</v>
      </c>
      <c r="C139" s="1"/>
      <c r="D139" s="1"/>
      <c r="E139" s="58" t="s">
        <v>541</v>
      </c>
      <c r="F139" s="1"/>
      <c r="G139" s="1"/>
      <c r="H139" s="48"/>
      <c r="I139" s="1"/>
      <c r="J139" s="48"/>
      <c r="K139" s="1"/>
      <c r="L139" s="1"/>
      <c r="M139" s="13"/>
      <c r="N139" s="2"/>
      <c r="O139" s="2"/>
      <c r="P139" s="2"/>
      <c r="Q139" s="2"/>
    </row>
    <row r="140" ht="12.75">
      <c r="A140" s="10"/>
      <c r="B140" s="57" t="s">
        <v>58</v>
      </c>
      <c r="C140" s="1"/>
      <c r="D140" s="1"/>
      <c r="E140" s="58" t="s">
        <v>530</v>
      </c>
      <c r="F140" s="1"/>
      <c r="G140" s="1"/>
      <c r="H140" s="48"/>
      <c r="I140" s="1"/>
      <c r="J140" s="48"/>
      <c r="K140" s="1"/>
      <c r="L140" s="1"/>
      <c r="M140" s="13"/>
      <c r="N140" s="2"/>
      <c r="O140" s="2"/>
      <c r="P140" s="2"/>
      <c r="Q140" s="2"/>
    </row>
    <row r="141" ht="12.75">
      <c r="A141" s="10"/>
      <c r="B141" s="57" t="s">
        <v>60</v>
      </c>
      <c r="C141" s="1"/>
      <c r="D141" s="1"/>
      <c r="E141" s="58" t="s">
        <v>318</v>
      </c>
      <c r="F141" s="1"/>
      <c r="G141" s="1"/>
      <c r="H141" s="48"/>
      <c r="I141" s="1"/>
      <c r="J141" s="48"/>
      <c r="K141" s="1"/>
      <c r="L141" s="1"/>
      <c r="M141" s="13"/>
      <c r="N141" s="2"/>
      <c r="O141" s="2"/>
      <c r="P141" s="2"/>
      <c r="Q141" s="2"/>
    </row>
    <row r="142" thickBot="1" ht="12.75">
      <c r="A142" s="10"/>
      <c r="B142" s="59" t="s">
        <v>62</v>
      </c>
      <c r="C142" s="30"/>
      <c r="D142" s="30"/>
      <c r="E142" s="60" t="s">
        <v>63</v>
      </c>
      <c r="F142" s="30"/>
      <c r="G142" s="30"/>
      <c r="H142" s="61"/>
      <c r="I142" s="30"/>
      <c r="J142" s="61"/>
      <c r="K142" s="30"/>
      <c r="L142" s="30"/>
      <c r="M142" s="13"/>
      <c r="N142" s="2"/>
      <c r="O142" s="2"/>
      <c r="P142" s="2"/>
      <c r="Q142" s="2"/>
    </row>
    <row r="143" thickTop="1" thickBot="1" ht="25" customHeight="1">
      <c r="A143" s="10"/>
      <c r="B143" s="1"/>
      <c r="C143" s="67">
        <v>9</v>
      </c>
      <c r="D143" s="1"/>
      <c r="E143" s="67" t="s">
        <v>99</v>
      </c>
      <c r="F143" s="1"/>
      <c r="G143" s="68" t="s">
        <v>86</v>
      </c>
      <c r="H143" s="69">
        <f>J113+J118+J123+J128+J133+J138</f>
        <v>0</v>
      </c>
      <c r="I143" s="68" t="s">
        <v>87</v>
      </c>
      <c r="J143" s="70">
        <f>(L143-H143)</f>
        <v>0</v>
      </c>
      <c r="K143" s="68" t="s">
        <v>88</v>
      </c>
      <c r="L143" s="71">
        <f>ROUND((J113+J118+J123+J128+J133+J138)*1.21,2)</f>
        <v>0</v>
      </c>
      <c r="M143" s="13"/>
      <c r="N143" s="2"/>
      <c r="O143" s="2"/>
      <c r="P143" s="2"/>
      <c r="Q143" s="41">
        <f>0+Q113+Q118+Q123+Q128+Q133+Q138</f>
        <v>0</v>
      </c>
      <c r="R143" s="9">
        <f>0+R113+R118+R123+R128+R133+R138</f>
        <v>0</v>
      </c>
      <c r="S143" s="72">
        <f>Q143*(1+J143)+R143</f>
        <v>0</v>
      </c>
    </row>
    <row r="144" thickTop="1" thickBot="1" ht="25" customHeight="1">
      <c r="A144" s="10"/>
      <c r="B144" s="73"/>
      <c r="C144" s="73"/>
      <c r="D144" s="73"/>
      <c r="E144" s="73"/>
      <c r="F144" s="73"/>
      <c r="G144" s="74" t="s">
        <v>89</v>
      </c>
      <c r="H144" s="75">
        <f>0+J113+J118+J123+J128+J133+J138</f>
        <v>0</v>
      </c>
      <c r="I144" s="74" t="s">
        <v>90</v>
      </c>
      <c r="J144" s="76">
        <f>0+J143</f>
        <v>0</v>
      </c>
      <c r="K144" s="74" t="s">
        <v>91</v>
      </c>
      <c r="L144" s="77">
        <f>0+L143</f>
        <v>0</v>
      </c>
      <c r="M144" s="13"/>
      <c r="N144" s="2"/>
      <c r="O144" s="2"/>
      <c r="P144" s="2"/>
      <c r="Q144" s="2"/>
    </row>
    <row r="145" ht="12.75">
      <c r="A145" s="14"/>
      <c r="B145" s="4"/>
      <c r="C145" s="4"/>
      <c r="D145" s="4"/>
      <c r="E145" s="4"/>
      <c r="F145" s="4"/>
      <c r="G145" s="4"/>
      <c r="H145" s="78"/>
      <c r="I145" s="4"/>
      <c r="J145" s="78"/>
      <c r="K145" s="4"/>
      <c r="L145" s="4"/>
      <c r="M145" s="15"/>
      <c r="N145" s="2"/>
      <c r="O145" s="2"/>
      <c r="P145" s="2"/>
      <c r="Q145" s="2"/>
    </row>
    <row r="146" ht="12.7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2"/>
      <c r="O146" s="2"/>
      <c r="P146" s="2"/>
      <c r="Q146" s="2"/>
    </row>
  </sheetData>
  <mergeCells count="105">
    <mergeCell ref="B38:D38"/>
    <mergeCell ref="B39:D39"/>
    <mergeCell ref="B40:D40"/>
    <mergeCell ref="B41:D41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58:D58"/>
    <mergeCell ref="B59:D59"/>
    <mergeCell ref="B60:D60"/>
    <mergeCell ref="B61:D61"/>
    <mergeCell ref="B64:L64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5:C26"/>
    <mergeCell ref="B28:L28"/>
    <mergeCell ref="B30:D30"/>
    <mergeCell ref="B31:D31"/>
    <mergeCell ref="B32:D32"/>
    <mergeCell ref="B33:D33"/>
    <mergeCell ref="B36:L36"/>
    <mergeCell ref="B22:D22"/>
    <mergeCell ref="B23:D23"/>
    <mergeCell ref="B66:D66"/>
    <mergeCell ref="B67:D67"/>
    <mergeCell ref="B68:D68"/>
    <mergeCell ref="B69:D69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12:L112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0+(H48+H96+H134+H157+H185+H203+H216+H244)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36</v>
      </c>
      <c r="B10" s="1"/>
      <c r="C10" s="17"/>
      <c r="D10" s="1"/>
      <c r="E10" s="1"/>
      <c r="F10" s="1"/>
      <c r="G10" s="18"/>
      <c r="H10" s="1"/>
      <c r="I10" s="39" t="s">
        <v>37</v>
      </c>
      <c r="J10" s="40">
        <f>0+H49+H97+H135+H158+H186+H204+H217+H245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542</v>
      </c>
      <c r="B11" s="1"/>
      <c r="C11" s="1"/>
      <c r="D11" s="1"/>
      <c r="E11" s="1"/>
      <c r="F11" s="1"/>
      <c r="G11" s="39"/>
      <c r="H11" s="1"/>
      <c r="I11" s="39" t="s">
        <v>39</v>
      </c>
      <c r="J11" s="40">
        <f>ROUND(0+((H48+H96+H134+H157+H185+H203+H216+H244)*1.21),2)</f>
        <v>0</v>
      </c>
      <c r="K11" s="1"/>
      <c r="L11" s="1"/>
      <c r="M11" s="13"/>
      <c r="N11" s="2"/>
      <c r="O11" s="2"/>
      <c r="P11" s="2"/>
      <c r="Q11" s="41">
        <f>IF(SUM(K20:K27)&gt;0,ROUND(SUM(S20:S27)/SUM(K20:K27)-1,8),0)</f>
        <v>0</v>
      </c>
      <c r="R11" s="9">
        <f>AVERAGE(J48,J96,J134,J157,J185,J203,J216,J244)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40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41</v>
      </c>
      <c r="C19" s="42"/>
      <c r="D19" s="42"/>
      <c r="E19" s="42" t="s">
        <v>42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44">
        <v>0</v>
      </c>
      <c r="C20" s="1"/>
      <c r="D20" s="1"/>
      <c r="E20" s="45" t="s">
        <v>43</v>
      </c>
      <c r="F20" s="1"/>
      <c r="G20" s="1"/>
      <c r="H20" s="1"/>
      <c r="I20" s="1"/>
      <c r="J20" s="1"/>
      <c r="K20" s="46">
        <f>0+J33+J38+J43</f>
        <v>0</v>
      </c>
      <c r="L20" s="46">
        <f>0+L48</f>
        <v>0</v>
      </c>
      <c r="M20" s="13"/>
      <c r="N20" s="2"/>
      <c r="O20" s="2"/>
      <c r="P20" s="2"/>
      <c r="Q20" s="2"/>
      <c r="S20" s="9">
        <f>S48</f>
        <v>0</v>
      </c>
    </row>
    <row r="21" ht="12.75">
      <c r="A21" s="10"/>
      <c r="B21" s="44">
        <v>1</v>
      </c>
      <c r="C21" s="1"/>
      <c r="D21" s="1"/>
      <c r="E21" s="45" t="s">
        <v>93</v>
      </c>
      <c r="F21" s="1"/>
      <c r="G21" s="1"/>
      <c r="H21" s="1"/>
      <c r="I21" s="1"/>
      <c r="J21" s="1"/>
      <c r="K21" s="46">
        <f>0+J51+J56+J61+J66+J71+J76+J81+J86+J91</f>
        <v>0</v>
      </c>
      <c r="L21" s="46">
        <f>0+L96</f>
        <v>0</v>
      </c>
      <c r="M21" s="13"/>
      <c r="N21" s="2"/>
      <c r="O21" s="2"/>
      <c r="P21" s="2"/>
      <c r="Q21" s="2"/>
      <c r="S21" s="9">
        <f>S96</f>
        <v>0</v>
      </c>
    </row>
    <row r="22" ht="12.75">
      <c r="A22" s="10"/>
      <c r="B22" s="44">
        <v>2</v>
      </c>
      <c r="C22" s="1"/>
      <c r="D22" s="1"/>
      <c r="E22" s="45" t="s">
        <v>94</v>
      </c>
      <c r="F22" s="1"/>
      <c r="G22" s="1"/>
      <c r="H22" s="1"/>
      <c r="I22" s="1"/>
      <c r="J22" s="1"/>
      <c r="K22" s="46">
        <f>0+J99+J104+J109+J114+J119+J124+J129</f>
        <v>0</v>
      </c>
      <c r="L22" s="46">
        <f>0+L134</f>
        <v>0</v>
      </c>
      <c r="M22" s="13"/>
      <c r="N22" s="2"/>
      <c r="O22" s="2"/>
      <c r="P22" s="2"/>
      <c r="Q22" s="2"/>
      <c r="S22" s="9">
        <f>S134</f>
        <v>0</v>
      </c>
    </row>
    <row r="23" ht="12.75">
      <c r="A23" s="10"/>
      <c r="B23" s="44">
        <v>3</v>
      </c>
      <c r="C23" s="1"/>
      <c r="D23" s="1"/>
      <c r="E23" s="45" t="s">
        <v>95</v>
      </c>
      <c r="F23" s="1"/>
      <c r="G23" s="1"/>
      <c r="H23" s="1"/>
      <c r="I23" s="1"/>
      <c r="J23" s="1"/>
      <c r="K23" s="46">
        <f>0+J137+J142+J147+J152</f>
        <v>0</v>
      </c>
      <c r="L23" s="46">
        <f>0+L157</f>
        <v>0</v>
      </c>
      <c r="M23" s="13"/>
      <c r="N23" s="2"/>
      <c r="O23" s="2"/>
      <c r="P23" s="2"/>
      <c r="Q23" s="2"/>
      <c r="S23" s="9">
        <f>S157</f>
        <v>0</v>
      </c>
    </row>
    <row r="24" ht="12.75">
      <c r="A24" s="10"/>
      <c r="B24" s="44">
        <v>4</v>
      </c>
      <c r="C24" s="1"/>
      <c r="D24" s="1"/>
      <c r="E24" s="45" t="s">
        <v>96</v>
      </c>
      <c r="F24" s="1"/>
      <c r="G24" s="1"/>
      <c r="H24" s="1"/>
      <c r="I24" s="1"/>
      <c r="J24" s="1"/>
      <c r="K24" s="46">
        <f>0+J160+J165+J170+J175+J180</f>
        <v>0</v>
      </c>
      <c r="L24" s="46">
        <f>0+L185</f>
        <v>0</v>
      </c>
      <c r="M24" s="13"/>
      <c r="N24" s="2"/>
      <c r="O24" s="2"/>
      <c r="P24" s="2"/>
      <c r="Q24" s="2"/>
      <c r="S24" s="9">
        <f>S185</f>
        <v>0</v>
      </c>
    </row>
    <row r="25" ht="12.75">
      <c r="A25" s="10"/>
      <c r="B25" s="44">
        <v>7</v>
      </c>
      <c r="C25" s="1"/>
      <c r="D25" s="1"/>
      <c r="E25" s="45" t="s">
        <v>543</v>
      </c>
      <c r="F25" s="1"/>
      <c r="G25" s="1"/>
      <c r="H25" s="1"/>
      <c r="I25" s="1"/>
      <c r="J25" s="1"/>
      <c r="K25" s="46">
        <f>0+J188+J193+J198</f>
        <v>0</v>
      </c>
      <c r="L25" s="46">
        <f>0+L203</f>
        <v>0</v>
      </c>
      <c r="M25" s="79"/>
      <c r="N25" s="2"/>
      <c r="O25" s="2"/>
      <c r="P25" s="2"/>
      <c r="Q25" s="2"/>
      <c r="S25" s="9">
        <f>S203</f>
        <v>0</v>
      </c>
    </row>
    <row r="26" ht="12.75">
      <c r="A26" s="10"/>
      <c r="B26" s="44">
        <v>8</v>
      </c>
      <c r="C26" s="1"/>
      <c r="D26" s="1"/>
      <c r="E26" s="45" t="s">
        <v>98</v>
      </c>
      <c r="F26" s="1"/>
      <c r="G26" s="1"/>
      <c r="H26" s="1"/>
      <c r="I26" s="1"/>
      <c r="J26" s="1"/>
      <c r="K26" s="46">
        <f>0+J206+J211</f>
        <v>0</v>
      </c>
      <c r="L26" s="46">
        <f>0+L216</f>
        <v>0</v>
      </c>
      <c r="M26" s="79"/>
      <c r="N26" s="2"/>
      <c r="O26" s="2"/>
      <c r="P26" s="2"/>
      <c r="Q26" s="2"/>
      <c r="S26" s="9">
        <f>S216</f>
        <v>0</v>
      </c>
    </row>
    <row r="27" ht="12.75">
      <c r="A27" s="10"/>
      <c r="B27" s="44">
        <v>9</v>
      </c>
      <c r="C27" s="1"/>
      <c r="D27" s="1"/>
      <c r="E27" s="45" t="s">
        <v>99</v>
      </c>
      <c r="F27" s="1"/>
      <c r="G27" s="1"/>
      <c r="H27" s="1"/>
      <c r="I27" s="1"/>
      <c r="J27" s="1"/>
      <c r="K27" s="46">
        <f>0+J219+J224+J229+J234+J239</f>
        <v>0</v>
      </c>
      <c r="L27" s="46">
        <f>0+L244</f>
        <v>0</v>
      </c>
      <c r="M27" s="79"/>
      <c r="N27" s="2"/>
      <c r="O27" s="2"/>
      <c r="P27" s="2"/>
      <c r="Q27" s="2"/>
      <c r="S27" s="9">
        <f>S244</f>
        <v>0</v>
      </c>
    </row>
    <row r="28" ht="12.75">
      <c r="A28" s="1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80"/>
      <c r="N28" s="2"/>
      <c r="O28" s="2"/>
      <c r="P28" s="2"/>
      <c r="Q28" s="2"/>
    </row>
    <row r="29" ht="14" customHeight="1">
      <c r="A29" s="4"/>
      <c r="B29" s="36" t="s">
        <v>44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1"/>
      <c r="N30" s="2"/>
      <c r="O30" s="2"/>
      <c r="P30" s="2"/>
      <c r="Q30" s="2"/>
    </row>
    <row r="31" ht="18" customHeight="1">
      <c r="A31" s="10"/>
      <c r="B31" s="42" t="s">
        <v>45</v>
      </c>
      <c r="C31" s="42" t="s">
        <v>41</v>
      </c>
      <c r="D31" s="42" t="s">
        <v>46</v>
      </c>
      <c r="E31" s="42" t="s">
        <v>42</v>
      </c>
      <c r="F31" s="42" t="s">
        <v>47</v>
      </c>
      <c r="G31" s="43" t="s">
        <v>48</v>
      </c>
      <c r="H31" s="23" t="s">
        <v>49</v>
      </c>
      <c r="I31" s="23" t="s">
        <v>50</v>
      </c>
      <c r="J31" s="23" t="s">
        <v>17</v>
      </c>
      <c r="K31" s="43" t="s">
        <v>51</v>
      </c>
      <c r="L31" s="23" t="s">
        <v>18</v>
      </c>
      <c r="M31" s="79"/>
      <c r="N31" s="2"/>
      <c r="O31" s="2"/>
      <c r="P31" s="2"/>
      <c r="Q31" s="2"/>
    </row>
    <row r="32" ht="40" customHeight="1">
      <c r="A32" s="10"/>
      <c r="B32" s="47" t="s">
        <v>52</v>
      </c>
      <c r="C32" s="1"/>
      <c r="D32" s="1"/>
      <c r="E32" s="1"/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 ht="12.75">
      <c r="A33" s="10"/>
      <c r="B33" s="49">
        <v>1</v>
      </c>
      <c r="C33" s="50" t="s">
        <v>100</v>
      </c>
      <c r="D33" s="50" t="s">
        <v>7</v>
      </c>
      <c r="E33" s="50" t="s">
        <v>101</v>
      </c>
      <c r="F33" s="50" t="s">
        <v>7</v>
      </c>
      <c r="G33" s="51" t="s">
        <v>102</v>
      </c>
      <c r="H33" s="52">
        <v>221.149</v>
      </c>
      <c r="I33" s="53">
        <v>0</v>
      </c>
      <c r="J33" s="54">
        <f>ROUND(H33*I33,2)</f>
        <v>0</v>
      </c>
      <c r="K33" s="55">
        <v>0.20999999999999999</v>
      </c>
      <c r="L33" s="56">
        <f>ROUND(J33*1.21,2)</f>
        <v>0</v>
      </c>
      <c r="M33" s="13"/>
      <c r="N33" s="2"/>
      <c r="O33" s="2"/>
      <c r="P33" s="2"/>
      <c r="Q33" s="41">
        <f>IF(ISNUMBER(K33),IF(H33&gt;0,IF(I33&gt;0,J33,0),0),0)</f>
        <v>0</v>
      </c>
      <c r="R33" s="9">
        <f>IF(ISNUMBER(K33)=FALSE,J33,0)</f>
        <v>0</v>
      </c>
    </row>
    <row r="34" ht="12.75">
      <c r="A34" s="10"/>
      <c r="B34" s="57" t="s">
        <v>56</v>
      </c>
      <c r="C34" s="1"/>
      <c r="D34" s="1"/>
      <c r="E34" s="58" t="s">
        <v>337</v>
      </c>
      <c r="F34" s="1"/>
      <c r="G34" s="1"/>
      <c r="H34" s="48"/>
      <c r="I34" s="1"/>
      <c r="J34" s="48"/>
      <c r="K34" s="1"/>
      <c r="L34" s="1"/>
      <c r="M34" s="13"/>
      <c r="N34" s="2"/>
      <c r="O34" s="2"/>
      <c r="P34" s="2"/>
      <c r="Q34" s="2"/>
    </row>
    <row r="35" ht="12.75">
      <c r="A35" s="10"/>
      <c r="B35" s="57" t="s">
        <v>58</v>
      </c>
      <c r="C35" s="1"/>
      <c r="D35" s="1"/>
      <c r="E35" s="58" t="s">
        <v>544</v>
      </c>
      <c r="F35" s="1"/>
      <c r="G35" s="1"/>
      <c r="H35" s="48"/>
      <c r="I35" s="1"/>
      <c r="J35" s="48"/>
      <c r="K35" s="1"/>
      <c r="L35" s="1"/>
      <c r="M35" s="13"/>
      <c r="N35" s="2"/>
      <c r="O35" s="2"/>
      <c r="P35" s="2"/>
      <c r="Q35" s="2"/>
    </row>
    <row r="36" ht="12.75">
      <c r="A36" s="10"/>
      <c r="B36" s="57" t="s">
        <v>60</v>
      </c>
      <c r="C36" s="1"/>
      <c r="D36" s="1"/>
      <c r="E36" s="58" t="s">
        <v>105</v>
      </c>
      <c r="F36" s="1"/>
      <c r="G36" s="1"/>
      <c r="H36" s="48"/>
      <c r="I36" s="1"/>
      <c r="J36" s="48"/>
      <c r="K36" s="1"/>
      <c r="L36" s="1"/>
      <c r="M36" s="13"/>
      <c r="N36" s="2"/>
      <c r="O36" s="2"/>
      <c r="P36" s="2"/>
      <c r="Q36" s="2"/>
    </row>
    <row r="37" thickBot="1" ht="12.75">
      <c r="A37" s="10"/>
      <c r="B37" s="59" t="s">
        <v>62</v>
      </c>
      <c r="C37" s="30"/>
      <c r="D37" s="30"/>
      <c r="E37" s="60" t="s">
        <v>63</v>
      </c>
      <c r="F37" s="30"/>
      <c r="G37" s="30"/>
      <c r="H37" s="61"/>
      <c r="I37" s="30"/>
      <c r="J37" s="61"/>
      <c r="K37" s="30"/>
      <c r="L37" s="30"/>
      <c r="M37" s="13"/>
      <c r="N37" s="2"/>
      <c r="O37" s="2"/>
      <c r="P37" s="2"/>
      <c r="Q37" s="2"/>
    </row>
    <row r="38" thickTop="1" ht="12.75">
      <c r="A38" s="10"/>
      <c r="B38" s="49">
        <v>2</v>
      </c>
      <c r="C38" s="50" t="s">
        <v>106</v>
      </c>
      <c r="D38" s="50" t="s">
        <v>7</v>
      </c>
      <c r="E38" s="50" t="s">
        <v>107</v>
      </c>
      <c r="F38" s="50" t="s">
        <v>7</v>
      </c>
      <c r="G38" s="51" t="s">
        <v>102</v>
      </c>
      <c r="H38" s="62">
        <v>192.97399999999999</v>
      </c>
      <c r="I38" s="63">
        <v>0</v>
      </c>
      <c r="J38" s="64">
        <f>ROUND(H38*I38,2)</f>
        <v>0</v>
      </c>
      <c r="K38" s="65">
        <v>0.20999999999999999</v>
      </c>
      <c r="L38" s="66">
        <f>ROUND(J38*1.21,2)</f>
        <v>0</v>
      </c>
      <c r="M38" s="13"/>
      <c r="N38" s="2"/>
      <c r="O38" s="2"/>
      <c r="P38" s="2"/>
      <c r="Q38" s="41">
        <f>IF(ISNUMBER(K38),IF(H38&gt;0,IF(I38&gt;0,J38,0),0),0)</f>
        <v>0</v>
      </c>
      <c r="R38" s="9">
        <f>IF(ISNUMBER(K38)=FALSE,J38,0)</f>
        <v>0</v>
      </c>
    </row>
    <row r="39" ht="12.75">
      <c r="A39" s="10"/>
      <c r="B39" s="57" t="s">
        <v>56</v>
      </c>
      <c r="C39" s="1"/>
      <c r="D39" s="1"/>
      <c r="E39" s="58" t="s">
        <v>339</v>
      </c>
      <c r="F39" s="1"/>
      <c r="G39" s="1"/>
      <c r="H39" s="48"/>
      <c r="I39" s="1"/>
      <c r="J39" s="48"/>
      <c r="K39" s="1"/>
      <c r="L39" s="1"/>
      <c r="M39" s="13"/>
      <c r="N39" s="2"/>
      <c r="O39" s="2"/>
      <c r="P39" s="2"/>
      <c r="Q39" s="2"/>
    </row>
    <row r="40" ht="12.75">
      <c r="A40" s="10"/>
      <c r="B40" s="57" t="s">
        <v>58</v>
      </c>
      <c r="C40" s="1"/>
      <c r="D40" s="1"/>
      <c r="E40" s="58" t="s">
        <v>545</v>
      </c>
      <c r="F40" s="1"/>
      <c r="G40" s="1"/>
      <c r="H40" s="48"/>
      <c r="I40" s="1"/>
      <c r="J40" s="48"/>
      <c r="K40" s="1"/>
      <c r="L40" s="1"/>
      <c r="M40" s="13"/>
      <c r="N40" s="2"/>
      <c r="O40" s="2"/>
      <c r="P40" s="2"/>
      <c r="Q40" s="2"/>
    </row>
    <row r="41" ht="12.75">
      <c r="A41" s="10"/>
      <c r="B41" s="57" t="s">
        <v>60</v>
      </c>
      <c r="C41" s="1"/>
      <c r="D41" s="1"/>
      <c r="E41" s="58" t="s">
        <v>105</v>
      </c>
      <c r="F41" s="1"/>
      <c r="G41" s="1"/>
      <c r="H41" s="48"/>
      <c r="I41" s="1"/>
      <c r="J41" s="48"/>
      <c r="K41" s="1"/>
      <c r="L41" s="1"/>
      <c r="M41" s="13"/>
      <c r="N41" s="2"/>
      <c r="O41" s="2"/>
      <c r="P41" s="2"/>
      <c r="Q41" s="2"/>
    </row>
    <row r="42" thickBot="1" ht="12.75">
      <c r="A42" s="10"/>
      <c r="B42" s="59" t="s">
        <v>62</v>
      </c>
      <c r="C42" s="30"/>
      <c r="D42" s="30"/>
      <c r="E42" s="60" t="s">
        <v>63</v>
      </c>
      <c r="F42" s="30"/>
      <c r="G42" s="30"/>
      <c r="H42" s="61"/>
      <c r="I42" s="30"/>
      <c r="J42" s="61"/>
      <c r="K42" s="30"/>
      <c r="L42" s="30"/>
      <c r="M42" s="13"/>
      <c r="N42" s="2"/>
      <c r="O42" s="2"/>
      <c r="P42" s="2"/>
      <c r="Q42" s="2"/>
    </row>
    <row r="43" thickTop="1" ht="12.75">
      <c r="A43" s="10"/>
      <c r="B43" s="49">
        <v>3</v>
      </c>
      <c r="C43" s="50" t="s">
        <v>341</v>
      </c>
      <c r="D43" s="50"/>
      <c r="E43" s="50" t="s">
        <v>342</v>
      </c>
      <c r="F43" s="50" t="s">
        <v>7</v>
      </c>
      <c r="G43" s="51" t="s">
        <v>102</v>
      </c>
      <c r="H43" s="62">
        <v>15.691000000000001</v>
      </c>
      <c r="I43" s="63">
        <v>0</v>
      </c>
      <c r="J43" s="64">
        <f>ROUND(H43*I43,2)</f>
        <v>0</v>
      </c>
      <c r="K43" s="65">
        <v>0.20999999999999999</v>
      </c>
      <c r="L43" s="66">
        <f>ROUND(J43*1.21,2)</f>
        <v>0</v>
      </c>
      <c r="M43" s="13"/>
      <c r="N43" s="2"/>
      <c r="O43" s="2"/>
      <c r="P43" s="2"/>
      <c r="Q43" s="41">
        <f>IF(ISNUMBER(K43),IF(H43&gt;0,IF(I43&gt;0,J43,0),0),0)</f>
        <v>0</v>
      </c>
      <c r="R43" s="9">
        <f>IF(ISNUMBER(K43)=FALSE,J43,0)</f>
        <v>0</v>
      </c>
    </row>
    <row r="44" ht="12.75">
      <c r="A44" s="10"/>
      <c r="B44" s="57" t="s">
        <v>56</v>
      </c>
      <c r="C44" s="1"/>
      <c r="D44" s="1"/>
      <c r="E44" s="58" t="s">
        <v>546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 ht="12.75">
      <c r="A45" s="10"/>
      <c r="B45" s="57" t="s">
        <v>58</v>
      </c>
      <c r="C45" s="1"/>
      <c r="D45" s="1"/>
      <c r="E45" s="58" t="s">
        <v>547</v>
      </c>
      <c r="F45" s="1"/>
      <c r="G45" s="1"/>
      <c r="H45" s="48"/>
      <c r="I45" s="1"/>
      <c r="J45" s="48"/>
      <c r="K45" s="1"/>
      <c r="L45" s="1"/>
      <c r="M45" s="13"/>
      <c r="N45" s="2"/>
      <c r="O45" s="2"/>
      <c r="P45" s="2"/>
      <c r="Q45" s="2"/>
    </row>
    <row r="46" ht="12.75">
      <c r="A46" s="10"/>
      <c r="B46" s="57" t="s">
        <v>60</v>
      </c>
      <c r="C46" s="1"/>
      <c r="D46" s="1"/>
      <c r="E46" s="58" t="s">
        <v>105</v>
      </c>
      <c r="F46" s="1"/>
      <c r="G46" s="1"/>
      <c r="H46" s="48"/>
      <c r="I46" s="1"/>
      <c r="J46" s="48"/>
      <c r="K46" s="1"/>
      <c r="L46" s="1"/>
      <c r="M46" s="13"/>
      <c r="N46" s="2"/>
      <c r="O46" s="2"/>
      <c r="P46" s="2"/>
      <c r="Q46" s="2"/>
    </row>
    <row r="47" thickBot="1" ht="12.75">
      <c r="A47" s="10"/>
      <c r="B47" s="59" t="s">
        <v>62</v>
      </c>
      <c r="C47" s="30"/>
      <c r="D47" s="30"/>
      <c r="E47" s="60" t="s">
        <v>63</v>
      </c>
      <c r="F47" s="30"/>
      <c r="G47" s="30"/>
      <c r="H47" s="61"/>
      <c r="I47" s="30"/>
      <c r="J47" s="61"/>
      <c r="K47" s="30"/>
      <c r="L47" s="30"/>
      <c r="M47" s="13"/>
      <c r="N47" s="2"/>
      <c r="O47" s="2"/>
      <c r="P47" s="2"/>
      <c r="Q47" s="2"/>
    </row>
    <row r="48" thickTop="1" thickBot="1" ht="25" customHeight="1">
      <c r="A48" s="10"/>
      <c r="B48" s="1"/>
      <c r="C48" s="67">
        <v>0</v>
      </c>
      <c r="D48" s="1"/>
      <c r="E48" s="67" t="s">
        <v>43</v>
      </c>
      <c r="F48" s="1"/>
      <c r="G48" s="68" t="s">
        <v>86</v>
      </c>
      <c r="H48" s="69">
        <f>J33+J38+J43</f>
        <v>0</v>
      </c>
      <c r="I48" s="68" t="s">
        <v>87</v>
      </c>
      <c r="J48" s="70">
        <f>(L48-H48)</f>
        <v>0</v>
      </c>
      <c r="K48" s="68" t="s">
        <v>88</v>
      </c>
      <c r="L48" s="71">
        <f>ROUND((J33+J38+J43)*1.21,2)</f>
        <v>0</v>
      </c>
      <c r="M48" s="13"/>
      <c r="N48" s="2"/>
      <c r="O48" s="2"/>
      <c r="P48" s="2"/>
      <c r="Q48" s="41">
        <f>0+Q33+Q38+Q43</f>
        <v>0</v>
      </c>
      <c r="R48" s="9">
        <f>0+R33+R38+R43</f>
        <v>0</v>
      </c>
      <c r="S48" s="72">
        <f>Q48*(1+J48)+R48</f>
        <v>0</v>
      </c>
    </row>
    <row r="49" thickTop="1" thickBot="1" ht="25" customHeight="1">
      <c r="A49" s="10"/>
      <c r="B49" s="73"/>
      <c r="C49" s="73"/>
      <c r="D49" s="73"/>
      <c r="E49" s="73"/>
      <c r="F49" s="73"/>
      <c r="G49" s="74" t="s">
        <v>89</v>
      </c>
      <c r="H49" s="75">
        <f>0+J33+J38+J43</f>
        <v>0</v>
      </c>
      <c r="I49" s="74" t="s">
        <v>90</v>
      </c>
      <c r="J49" s="76">
        <f>0+J48</f>
        <v>0</v>
      </c>
      <c r="K49" s="74" t="s">
        <v>91</v>
      </c>
      <c r="L49" s="77">
        <f>0+L48</f>
        <v>0</v>
      </c>
      <c r="M49" s="13"/>
      <c r="N49" s="2"/>
      <c r="O49" s="2"/>
      <c r="P49" s="2"/>
      <c r="Q49" s="2"/>
    </row>
    <row r="50" ht="40" customHeight="1">
      <c r="A50" s="10"/>
      <c r="B50" s="82" t="s">
        <v>114</v>
      </c>
      <c r="C50" s="1"/>
      <c r="D50" s="1"/>
      <c r="E50" s="1"/>
      <c r="F50" s="1"/>
      <c r="G50" s="1"/>
      <c r="H50" s="48"/>
      <c r="I50" s="1"/>
      <c r="J50" s="48"/>
      <c r="K50" s="1"/>
      <c r="L50" s="1"/>
      <c r="M50" s="13"/>
      <c r="N50" s="2"/>
      <c r="O50" s="2"/>
      <c r="P50" s="2"/>
      <c r="Q50" s="2"/>
    </row>
    <row r="51" ht="12.75">
      <c r="A51" s="10"/>
      <c r="B51" s="49">
        <v>4</v>
      </c>
      <c r="C51" s="50" t="s">
        <v>345</v>
      </c>
      <c r="D51" s="50">
        <v>1</v>
      </c>
      <c r="E51" s="50" t="s">
        <v>346</v>
      </c>
      <c r="F51" s="50" t="s">
        <v>7</v>
      </c>
      <c r="G51" s="51" t="s">
        <v>125</v>
      </c>
      <c r="H51" s="52">
        <v>23.18</v>
      </c>
      <c r="I51" s="53">
        <v>0</v>
      </c>
      <c r="J51" s="54">
        <f>ROUND(H51*I51,2)</f>
        <v>0</v>
      </c>
      <c r="K51" s="55">
        <v>0.20999999999999999</v>
      </c>
      <c r="L51" s="56">
        <f>ROUND(J51*1.21,2)</f>
        <v>0</v>
      </c>
      <c r="M51" s="13"/>
      <c r="N51" s="2"/>
      <c r="O51" s="2"/>
      <c r="P51" s="2"/>
      <c r="Q51" s="41">
        <f>IF(ISNUMBER(K51),IF(H51&gt;0,IF(I51&gt;0,J51,0),0),0)</f>
        <v>0</v>
      </c>
      <c r="R51" s="9">
        <f>IF(ISNUMBER(K51)=FALSE,J51,0)</f>
        <v>0</v>
      </c>
    </row>
    <row r="52" ht="12.75">
      <c r="A52" s="10"/>
      <c r="B52" s="57" t="s">
        <v>56</v>
      </c>
      <c r="C52" s="1"/>
      <c r="D52" s="1"/>
      <c r="E52" s="58" t="s">
        <v>548</v>
      </c>
      <c r="F52" s="1"/>
      <c r="G52" s="1"/>
      <c r="H52" s="48"/>
      <c r="I52" s="1"/>
      <c r="J52" s="48"/>
      <c r="K52" s="1"/>
      <c r="L52" s="1"/>
      <c r="M52" s="13"/>
      <c r="N52" s="2"/>
      <c r="O52" s="2"/>
      <c r="P52" s="2"/>
      <c r="Q52" s="2"/>
    </row>
    <row r="53" ht="12.75">
      <c r="A53" s="10"/>
      <c r="B53" s="57" t="s">
        <v>58</v>
      </c>
      <c r="C53" s="1"/>
      <c r="D53" s="1"/>
      <c r="E53" s="58" t="s">
        <v>549</v>
      </c>
      <c r="F53" s="1"/>
      <c r="G53" s="1"/>
      <c r="H53" s="48"/>
      <c r="I53" s="1"/>
      <c r="J53" s="48"/>
      <c r="K53" s="1"/>
      <c r="L53" s="1"/>
      <c r="M53" s="13"/>
      <c r="N53" s="2"/>
      <c r="O53" s="2"/>
      <c r="P53" s="2"/>
      <c r="Q53" s="2"/>
    </row>
    <row r="54" ht="12.75">
      <c r="A54" s="10"/>
      <c r="B54" s="57" t="s">
        <v>60</v>
      </c>
      <c r="C54" s="1"/>
      <c r="D54" s="1"/>
      <c r="E54" s="58" t="s">
        <v>141</v>
      </c>
      <c r="F54" s="1"/>
      <c r="G54" s="1"/>
      <c r="H54" s="48"/>
      <c r="I54" s="1"/>
      <c r="J54" s="48"/>
      <c r="K54" s="1"/>
      <c r="L54" s="1"/>
      <c r="M54" s="13"/>
      <c r="N54" s="2"/>
      <c r="O54" s="2"/>
      <c r="P54" s="2"/>
      <c r="Q54" s="2"/>
    </row>
    <row r="55" thickBot="1" ht="12.75">
      <c r="A55" s="10"/>
      <c r="B55" s="59" t="s">
        <v>62</v>
      </c>
      <c r="C55" s="30"/>
      <c r="D55" s="30"/>
      <c r="E55" s="60" t="s">
        <v>63</v>
      </c>
      <c r="F55" s="30"/>
      <c r="G55" s="30"/>
      <c r="H55" s="61"/>
      <c r="I55" s="30"/>
      <c r="J55" s="61"/>
      <c r="K55" s="30"/>
      <c r="L55" s="30"/>
      <c r="M55" s="13"/>
      <c r="N55" s="2"/>
      <c r="O55" s="2"/>
      <c r="P55" s="2"/>
      <c r="Q55" s="2"/>
    </row>
    <row r="56" thickTop="1" ht="12.75">
      <c r="A56" s="10"/>
      <c r="B56" s="49">
        <v>5</v>
      </c>
      <c r="C56" s="50" t="s">
        <v>345</v>
      </c>
      <c r="D56" s="50">
        <v>2</v>
      </c>
      <c r="E56" s="50" t="s">
        <v>346</v>
      </c>
      <c r="F56" s="50" t="s">
        <v>7</v>
      </c>
      <c r="G56" s="51" t="s">
        <v>125</v>
      </c>
      <c r="H56" s="62">
        <v>69.540000000000006</v>
      </c>
      <c r="I56" s="63">
        <v>0</v>
      </c>
      <c r="J56" s="64">
        <f>ROUND(H56*I56,2)</f>
        <v>0</v>
      </c>
      <c r="K56" s="65">
        <v>0.20999999999999999</v>
      </c>
      <c r="L56" s="66">
        <f>ROUND(J56*1.21,2)</f>
        <v>0</v>
      </c>
      <c r="M56" s="13"/>
      <c r="N56" s="2"/>
      <c r="O56" s="2"/>
      <c r="P56" s="2"/>
      <c r="Q56" s="41">
        <f>IF(ISNUMBER(K56),IF(H56&gt;0,IF(I56&gt;0,J56,0),0),0)</f>
        <v>0</v>
      </c>
      <c r="R56" s="9">
        <f>IF(ISNUMBER(K56)=FALSE,J56,0)</f>
        <v>0</v>
      </c>
    </row>
    <row r="57" ht="12.75">
      <c r="A57" s="10"/>
      <c r="B57" s="57" t="s">
        <v>56</v>
      </c>
      <c r="C57" s="1"/>
      <c r="D57" s="1"/>
      <c r="E57" s="58" t="s">
        <v>550</v>
      </c>
      <c r="F57" s="1"/>
      <c r="G57" s="1"/>
      <c r="H57" s="48"/>
      <c r="I57" s="1"/>
      <c r="J57" s="48"/>
      <c r="K57" s="1"/>
      <c r="L57" s="1"/>
      <c r="M57" s="13"/>
      <c r="N57" s="2"/>
      <c r="O57" s="2"/>
      <c r="P57" s="2"/>
      <c r="Q57" s="2"/>
    </row>
    <row r="58" ht="12.75">
      <c r="A58" s="10"/>
      <c r="B58" s="57" t="s">
        <v>58</v>
      </c>
      <c r="C58" s="1"/>
      <c r="D58" s="1"/>
      <c r="E58" s="58" t="s">
        <v>551</v>
      </c>
      <c r="F58" s="1"/>
      <c r="G58" s="1"/>
      <c r="H58" s="48"/>
      <c r="I58" s="1"/>
      <c r="J58" s="48"/>
      <c r="K58" s="1"/>
      <c r="L58" s="1"/>
      <c r="M58" s="13"/>
      <c r="N58" s="2"/>
      <c r="O58" s="2"/>
      <c r="P58" s="2"/>
      <c r="Q58" s="2"/>
    </row>
    <row r="59" ht="12.75">
      <c r="A59" s="10"/>
      <c r="B59" s="57" t="s">
        <v>60</v>
      </c>
      <c r="C59" s="1"/>
      <c r="D59" s="1"/>
      <c r="E59" s="58" t="s">
        <v>141</v>
      </c>
      <c r="F59" s="1"/>
      <c r="G59" s="1"/>
      <c r="H59" s="48"/>
      <c r="I59" s="1"/>
      <c r="J59" s="48"/>
      <c r="K59" s="1"/>
      <c r="L59" s="1"/>
      <c r="M59" s="13"/>
      <c r="N59" s="2"/>
      <c r="O59" s="2"/>
      <c r="P59" s="2"/>
      <c r="Q59" s="2"/>
    </row>
    <row r="60" thickBot="1" ht="12.75">
      <c r="A60" s="10"/>
      <c r="B60" s="59" t="s">
        <v>62</v>
      </c>
      <c r="C60" s="30"/>
      <c r="D60" s="30"/>
      <c r="E60" s="60" t="s">
        <v>63</v>
      </c>
      <c r="F60" s="30"/>
      <c r="G60" s="30"/>
      <c r="H60" s="61"/>
      <c r="I60" s="30"/>
      <c r="J60" s="61"/>
      <c r="K60" s="30"/>
      <c r="L60" s="30"/>
      <c r="M60" s="13"/>
      <c r="N60" s="2"/>
      <c r="O60" s="2"/>
      <c r="P60" s="2"/>
      <c r="Q60" s="2"/>
    </row>
    <row r="61" thickTop="1" ht="12.75">
      <c r="A61" s="10"/>
      <c r="B61" s="49">
        <v>6</v>
      </c>
      <c r="C61" s="50" t="s">
        <v>137</v>
      </c>
      <c r="D61" s="50">
        <v>1</v>
      </c>
      <c r="E61" s="50" t="s">
        <v>138</v>
      </c>
      <c r="F61" s="50" t="s">
        <v>7</v>
      </c>
      <c r="G61" s="51" t="s">
        <v>125</v>
      </c>
      <c r="H61" s="62">
        <v>34.770000000000003</v>
      </c>
      <c r="I61" s="63">
        <v>0</v>
      </c>
      <c r="J61" s="64">
        <f>ROUND(H61*I61,2)</f>
        <v>0</v>
      </c>
      <c r="K61" s="65">
        <v>0.20999999999999999</v>
      </c>
      <c r="L61" s="66">
        <f>ROUND(J61*1.21,2)</f>
        <v>0</v>
      </c>
      <c r="M61" s="13"/>
      <c r="N61" s="2"/>
      <c r="O61" s="2"/>
      <c r="P61" s="2"/>
      <c r="Q61" s="41">
        <f>IF(ISNUMBER(K61),IF(H61&gt;0,IF(I61&gt;0,J61,0),0),0)</f>
        <v>0</v>
      </c>
      <c r="R61" s="9">
        <f>IF(ISNUMBER(K61)=FALSE,J61,0)</f>
        <v>0</v>
      </c>
    </row>
    <row r="62" ht="12.75">
      <c r="A62" s="10"/>
      <c r="B62" s="57" t="s">
        <v>56</v>
      </c>
      <c r="C62" s="1"/>
      <c r="D62" s="1"/>
      <c r="E62" s="58" t="s">
        <v>552</v>
      </c>
      <c r="F62" s="1"/>
      <c r="G62" s="1"/>
      <c r="H62" s="48"/>
      <c r="I62" s="1"/>
      <c r="J62" s="48"/>
      <c r="K62" s="1"/>
      <c r="L62" s="1"/>
      <c r="M62" s="13"/>
      <c r="N62" s="2"/>
      <c r="O62" s="2"/>
      <c r="P62" s="2"/>
      <c r="Q62" s="2"/>
    </row>
    <row r="63" ht="12.75">
      <c r="A63" s="10"/>
      <c r="B63" s="57" t="s">
        <v>58</v>
      </c>
      <c r="C63" s="1"/>
      <c r="D63" s="1"/>
      <c r="E63" s="58" t="s">
        <v>553</v>
      </c>
      <c r="F63" s="1"/>
      <c r="G63" s="1"/>
      <c r="H63" s="48"/>
      <c r="I63" s="1"/>
      <c r="J63" s="48"/>
      <c r="K63" s="1"/>
      <c r="L63" s="1"/>
      <c r="M63" s="13"/>
      <c r="N63" s="2"/>
      <c r="O63" s="2"/>
      <c r="P63" s="2"/>
      <c r="Q63" s="2"/>
    </row>
    <row r="64" ht="12.75">
      <c r="A64" s="10"/>
      <c r="B64" s="57" t="s">
        <v>60</v>
      </c>
      <c r="C64" s="1"/>
      <c r="D64" s="1"/>
      <c r="E64" s="58" t="s">
        <v>141</v>
      </c>
      <c r="F64" s="1"/>
      <c r="G64" s="1"/>
      <c r="H64" s="48"/>
      <c r="I64" s="1"/>
      <c r="J64" s="48"/>
      <c r="K64" s="1"/>
      <c r="L64" s="1"/>
      <c r="M64" s="13"/>
      <c r="N64" s="2"/>
      <c r="O64" s="2"/>
      <c r="P64" s="2"/>
      <c r="Q64" s="2"/>
    </row>
    <row r="65" thickBot="1" ht="12.75">
      <c r="A65" s="10"/>
      <c r="B65" s="59" t="s">
        <v>62</v>
      </c>
      <c r="C65" s="30"/>
      <c r="D65" s="30"/>
      <c r="E65" s="60" t="s">
        <v>63</v>
      </c>
      <c r="F65" s="30"/>
      <c r="G65" s="30"/>
      <c r="H65" s="61"/>
      <c r="I65" s="30"/>
      <c r="J65" s="61"/>
      <c r="K65" s="30"/>
      <c r="L65" s="30"/>
      <c r="M65" s="13"/>
      <c r="N65" s="2"/>
      <c r="O65" s="2"/>
      <c r="P65" s="2"/>
      <c r="Q65" s="2"/>
    </row>
    <row r="66" thickTop="1" ht="12.75">
      <c r="A66" s="10"/>
      <c r="B66" s="49">
        <v>7</v>
      </c>
      <c r="C66" s="50" t="s">
        <v>137</v>
      </c>
      <c r="D66" s="50">
        <v>2</v>
      </c>
      <c r="E66" s="50" t="s">
        <v>138</v>
      </c>
      <c r="F66" s="50" t="s">
        <v>7</v>
      </c>
      <c r="G66" s="51" t="s">
        <v>125</v>
      </c>
      <c r="H66" s="62">
        <v>104.31</v>
      </c>
      <c r="I66" s="63">
        <v>0</v>
      </c>
      <c r="J66" s="64">
        <f>ROUND(H66*I66,2)</f>
        <v>0</v>
      </c>
      <c r="K66" s="65">
        <v>0.20999999999999999</v>
      </c>
      <c r="L66" s="66">
        <f>ROUND(J66*1.21,2)</f>
        <v>0</v>
      </c>
      <c r="M66" s="13"/>
      <c r="N66" s="2"/>
      <c r="O66" s="2"/>
      <c r="P66" s="2"/>
      <c r="Q66" s="41">
        <f>IF(ISNUMBER(K66),IF(H66&gt;0,IF(I66&gt;0,J66,0),0),0)</f>
        <v>0</v>
      </c>
      <c r="R66" s="9">
        <f>IF(ISNUMBER(K66)=FALSE,J66,0)</f>
        <v>0</v>
      </c>
    </row>
    <row r="67" ht="12.75">
      <c r="A67" s="10"/>
      <c r="B67" s="57" t="s">
        <v>56</v>
      </c>
      <c r="C67" s="1"/>
      <c r="D67" s="1"/>
      <c r="E67" s="58" t="s">
        <v>554</v>
      </c>
      <c r="F67" s="1"/>
      <c r="G67" s="1"/>
      <c r="H67" s="48"/>
      <c r="I67" s="1"/>
      <c r="J67" s="48"/>
      <c r="K67" s="1"/>
      <c r="L67" s="1"/>
      <c r="M67" s="13"/>
      <c r="N67" s="2"/>
      <c r="O67" s="2"/>
      <c r="P67" s="2"/>
      <c r="Q67" s="2"/>
    </row>
    <row r="68" ht="12.75">
      <c r="A68" s="10"/>
      <c r="B68" s="57" t="s">
        <v>58</v>
      </c>
      <c r="C68" s="1"/>
      <c r="D68" s="1"/>
      <c r="E68" s="58" t="s">
        <v>555</v>
      </c>
      <c r="F68" s="1"/>
      <c r="G68" s="1"/>
      <c r="H68" s="48"/>
      <c r="I68" s="1"/>
      <c r="J68" s="48"/>
      <c r="K68" s="1"/>
      <c r="L68" s="1"/>
      <c r="M68" s="13"/>
      <c r="N68" s="2"/>
      <c r="O68" s="2"/>
      <c r="P68" s="2"/>
      <c r="Q68" s="2"/>
    </row>
    <row r="69" ht="12.75">
      <c r="A69" s="10"/>
      <c r="B69" s="57" t="s">
        <v>60</v>
      </c>
      <c r="C69" s="1"/>
      <c r="D69" s="1"/>
      <c r="E69" s="58" t="s">
        <v>141</v>
      </c>
      <c r="F69" s="1"/>
      <c r="G69" s="1"/>
      <c r="H69" s="48"/>
      <c r="I69" s="1"/>
      <c r="J69" s="48"/>
      <c r="K69" s="1"/>
      <c r="L69" s="1"/>
      <c r="M69" s="13"/>
      <c r="N69" s="2"/>
      <c r="O69" s="2"/>
      <c r="P69" s="2"/>
      <c r="Q69" s="2"/>
    </row>
    <row r="70" thickBot="1" ht="12.75">
      <c r="A70" s="10"/>
      <c r="B70" s="59" t="s">
        <v>62</v>
      </c>
      <c r="C70" s="30"/>
      <c r="D70" s="30"/>
      <c r="E70" s="60" t="s">
        <v>63</v>
      </c>
      <c r="F70" s="30"/>
      <c r="G70" s="30"/>
      <c r="H70" s="61"/>
      <c r="I70" s="30"/>
      <c r="J70" s="61"/>
      <c r="K70" s="30"/>
      <c r="L70" s="30"/>
      <c r="M70" s="13"/>
      <c r="N70" s="2"/>
      <c r="O70" s="2"/>
      <c r="P70" s="2"/>
      <c r="Q70" s="2"/>
    </row>
    <row r="71" thickTop="1" ht="12.75">
      <c r="A71" s="10"/>
      <c r="B71" s="49">
        <v>8</v>
      </c>
      <c r="C71" s="50" t="s">
        <v>556</v>
      </c>
      <c r="D71" s="50" t="s">
        <v>7</v>
      </c>
      <c r="E71" s="50" t="s">
        <v>557</v>
      </c>
      <c r="F71" s="50" t="s">
        <v>7</v>
      </c>
      <c r="G71" s="51" t="s">
        <v>125</v>
      </c>
      <c r="H71" s="62">
        <v>3</v>
      </c>
      <c r="I71" s="63">
        <v>0</v>
      </c>
      <c r="J71" s="64">
        <f>ROUND(H71*I71,2)</f>
        <v>0</v>
      </c>
      <c r="K71" s="65">
        <v>0.20999999999999999</v>
      </c>
      <c r="L71" s="66">
        <f>ROUND(J71*1.21,2)</f>
        <v>0</v>
      </c>
      <c r="M71" s="13"/>
      <c r="N71" s="2"/>
      <c r="O71" s="2"/>
      <c r="P71" s="2"/>
      <c r="Q71" s="41">
        <f>IF(ISNUMBER(K71),IF(H71&gt;0,IF(I71&gt;0,J71,0),0),0)</f>
        <v>0</v>
      </c>
      <c r="R71" s="9">
        <f>IF(ISNUMBER(K71)=FALSE,J71,0)</f>
        <v>0</v>
      </c>
    </row>
    <row r="72" ht="12.75">
      <c r="A72" s="10"/>
      <c r="B72" s="57" t="s">
        <v>56</v>
      </c>
      <c r="C72" s="1"/>
      <c r="D72" s="1"/>
      <c r="E72" s="58" t="s">
        <v>558</v>
      </c>
      <c r="F72" s="1"/>
      <c r="G72" s="1"/>
      <c r="H72" s="48"/>
      <c r="I72" s="1"/>
      <c r="J72" s="48"/>
      <c r="K72" s="1"/>
      <c r="L72" s="1"/>
      <c r="M72" s="13"/>
      <c r="N72" s="2"/>
      <c r="O72" s="2"/>
      <c r="P72" s="2"/>
      <c r="Q72" s="2"/>
    </row>
    <row r="73" ht="12.75">
      <c r="A73" s="10"/>
      <c r="B73" s="57" t="s">
        <v>58</v>
      </c>
      <c r="C73" s="1"/>
      <c r="D73" s="1"/>
      <c r="E73" s="58" t="s">
        <v>559</v>
      </c>
      <c r="F73" s="1"/>
      <c r="G73" s="1"/>
      <c r="H73" s="48"/>
      <c r="I73" s="1"/>
      <c r="J73" s="48"/>
      <c r="K73" s="1"/>
      <c r="L73" s="1"/>
      <c r="M73" s="13"/>
      <c r="N73" s="2"/>
      <c r="O73" s="2"/>
      <c r="P73" s="2"/>
      <c r="Q73" s="2"/>
    </row>
    <row r="74" ht="12.75">
      <c r="A74" s="10"/>
      <c r="B74" s="57" t="s">
        <v>60</v>
      </c>
      <c r="C74" s="1"/>
      <c r="D74" s="1"/>
      <c r="E74" s="58" t="s">
        <v>146</v>
      </c>
      <c r="F74" s="1"/>
      <c r="G74" s="1"/>
      <c r="H74" s="48"/>
      <c r="I74" s="1"/>
      <c r="J74" s="48"/>
      <c r="K74" s="1"/>
      <c r="L74" s="1"/>
      <c r="M74" s="13"/>
      <c r="N74" s="2"/>
      <c r="O74" s="2"/>
      <c r="P74" s="2"/>
      <c r="Q74" s="2"/>
    </row>
    <row r="75" thickBot="1" ht="12.75">
      <c r="A75" s="10"/>
      <c r="B75" s="59" t="s">
        <v>62</v>
      </c>
      <c r="C75" s="30"/>
      <c r="D75" s="30"/>
      <c r="E75" s="60" t="s">
        <v>63</v>
      </c>
      <c r="F75" s="30"/>
      <c r="G75" s="30"/>
      <c r="H75" s="61"/>
      <c r="I75" s="30"/>
      <c r="J75" s="61"/>
      <c r="K75" s="30"/>
      <c r="L75" s="30"/>
      <c r="M75" s="13"/>
      <c r="N75" s="2"/>
      <c r="O75" s="2"/>
      <c r="P75" s="2"/>
      <c r="Q75" s="2"/>
    </row>
    <row r="76" thickTop="1" ht="12.75">
      <c r="A76" s="10"/>
      <c r="B76" s="49">
        <v>9</v>
      </c>
      <c r="C76" s="50" t="s">
        <v>560</v>
      </c>
      <c r="D76" s="50" t="s">
        <v>7</v>
      </c>
      <c r="E76" s="50" t="s">
        <v>561</v>
      </c>
      <c r="F76" s="50" t="s">
        <v>7</v>
      </c>
      <c r="G76" s="51" t="s">
        <v>125</v>
      </c>
      <c r="H76" s="62">
        <v>20</v>
      </c>
      <c r="I76" s="63">
        <v>0</v>
      </c>
      <c r="J76" s="64">
        <f>ROUND(H76*I76,2)</f>
        <v>0</v>
      </c>
      <c r="K76" s="65">
        <v>0.20999999999999999</v>
      </c>
      <c r="L76" s="66">
        <f>ROUND(J76*1.21,2)</f>
        <v>0</v>
      </c>
      <c r="M76" s="13"/>
      <c r="N76" s="2"/>
      <c r="O76" s="2"/>
      <c r="P76" s="2"/>
      <c r="Q76" s="41">
        <f>IF(ISNUMBER(K76),IF(H76&gt;0,IF(I76&gt;0,J76,0),0),0)</f>
        <v>0</v>
      </c>
      <c r="R76" s="9">
        <f>IF(ISNUMBER(K76)=FALSE,J76,0)</f>
        <v>0</v>
      </c>
    </row>
    <row r="77" ht="12.75">
      <c r="A77" s="10"/>
      <c r="B77" s="57" t="s">
        <v>56</v>
      </c>
      <c r="C77" s="1"/>
      <c r="D77" s="1"/>
      <c r="E77" s="58" t="s">
        <v>562</v>
      </c>
      <c r="F77" s="1"/>
      <c r="G77" s="1"/>
      <c r="H77" s="48"/>
      <c r="I77" s="1"/>
      <c r="J77" s="48"/>
      <c r="K77" s="1"/>
      <c r="L77" s="1"/>
      <c r="M77" s="13"/>
      <c r="N77" s="2"/>
      <c r="O77" s="2"/>
      <c r="P77" s="2"/>
      <c r="Q77" s="2"/>
    </row>
    <row r="78" ht="12.75">
      <c r="A78" s="10"/>
      <c r="B78" s="57" t="s">
        <v>58</v>
      </c>
      <c r="C78" s="1"/>
      <c r="D78" s="1"/>
      <c r="E78" s="58" t="s">
        <v>563</v>
      </c>
      <c r="F78" s="1"/>
      <c r="G78" s="1"/>
      <c r="H78" s="48"/>
      <c r="I78" s="1"/>
      <c r="J78" s="48"/>
      <c r="K78" s="1"/>
      <c r="L78" s="1"/>
      <c r="M78" s="13"/>
      <c r="N78" s="2"/>
      <c r="O78" s="2"/>
      <c r="P78" s="2"/>
      <c r="Q78" s="2"/>
    </row>
    <row r="79" ht="12.75">
      <c r="A79" s="10"/>
      <c r="B79" s="57" t="s">
        <v>60</v>
      </c>
      <c r="C79" s="1"/>
      <c r="D79" s="1"/>
      <c r="E79" s="58" t="s">
        <v>564</v>
      </c>
      <c r="F79" s="1"/>
      <c r="G79" s="1"/>
      <c r="H79" s="48"/>
      <c r="I79" s="1"/>
      <c r="J79" s="48"/>
      <c r="K79" s="1"/>
      <c r="L79" s="1"/>
      <c r="M79" s="13"/>
      <c r="N79" s="2"/>
      <c r="O79" s="2"/>
      <c r="P79" s="2"/>
      <c r="Q79" s="2"/>
    </row>
    <row r="80" thickBot="1" ht="12.75">
      <c r="A80" s="10"/>
      <c r="B80" s="59" t="s">
        <v>62</v>
      </c>
      <c r="C80" s="30"/>
      <c r="D80" s="30"/>
      <c r="E80" s="60" t="s">
        <v>63</v>
      </c>
      <c r="F80" s="30"/>
      <c r="G80" s="30"/>
      <c r="H80" s="61"/>
      <c r="I80" s="30"/>
      <c r="J80" s="61"/>
      <c r="K80" s="30"/>
      <c r="L80" s="30"/>
      <c r="M80" s="13"/>
      <c r="N80" s="2"/>
      <c r="O80" s="2"/>
      <c r="P80" s="2"/>
      <c r="Q80" s="2"/>
    </row>
    <row r="81" thickTop="1" ht="12.75">
      <c r="A81" s="10"/>
      <c r="B81" s="49">
        <v>10</v>
      </c>
      <c r="C81" s="50" t="s">
        <v>151</v>
      </c>
      <c r="D81" s="50" t="s">
        <v>7</v>
      </c>
      <c r="E81" s="50" t="s">
        <v>152</v>
      </c>
      <c r="F81" s="50" t="s">
        <v>7</v>
      </c>
      <c r="G81" s="51" t="s">
        <v>125</v>
      </c>
      <c r="H81" s="62">
        <v>234.80000000000001</v>
      </c>
      <c r="I81" s="63">
        <v>0</v>
      </c>
      <c r="J81" s="64">
        <f>ROUND(H81*I81,2)</f>
        <v>0</v>
      </c>
      <c r="K81" s="65">
        <v>0.20999999999999999</v>
      </c>
      <c r="L81" s="66">
        <f>ROUND(J81*1.21,2)</f>
        <v>0</v>
      </c>
      <c r="M81" s="13"/>
      <c r="N81" s="2"/>
      <c r="O81" s="2"/>
      <c r="P81" s="2"/>
      <c r="Q81" s="41">
        <f>IF(ISNUMBER(K81),IF(H81&gt;0,IF(I81&gt;0,J81,0),0),0)</f>
        <v>0</v>
      </c>
      <c r="R81" s="9">
        <f>IF(ISNUMBER(K81)=FALSE,J81,0)</f>
        <v>0</v>
      </c>
    </row>
    <row r="82" ht="12.75">
      <c r="A82" s="10"/>
      <c r="B82" s="57" t="s">
        <v>56</v>
      </c>
      <c r="C82" s="1"/>
      <c r="D82" s="1"/>
      <c r="E82" s="58" t="s">
        <v>153</v>
      </c>
      <c r="F82" s="1"/>
      <c r="G82" s="1"/>
      <c r="H82" s="48"/>
      <c r="I82" s="1"/>
      <c r="J82" s="48"/>
      <c r="K82" s="1"/>
      <c r="L82" s="1"/>
      <c r="M82" s="13"/>
      <c r="N82" s="2"/>
      <c r="O82" s="2"/>
      <c r="P82" s="2"/>
      <c r="Q82" s="2"/>
    </row>
    <row r="83" ht="12.75">
      <c r="A83" s="10"/>
      <c r="B83" s="57" t="s">
        <v>58</v>
      </c>
      <c r="C83" s="1"/>
      <c r="D83" s="1"/>
      <c r="E83" s="58" t="s">
        <v>565</v>
      </c>
      <c r="F83" s="1"/>
      <c r="G83" s="1"/>
      <c r="H83" s="48"/>
      <c r="I83" s="1"/>
      <c r="J83" s="48"/>
      <c r="K83" s="1"/>
      <c r="L83" s="1"/>
      <c r="M83" s="13"/>
      <c r="N83" s="2"/>
      <c r="O83" s="2"/>
      <c r="P83" s="2"/>
      <c r="Q83" s="2"/>
    </row>
    <row r="84" ht="12.75">
      <c r="A84" s="10"/>
      <c r="B84" s="57" t="s">
        <v>60</v>
      </c>
      <c r="C84" s="1"/>
      <c r="D84" s="1"/>
      <c r="E84" s="58" t="s">
        <v>155</v>
      </c>
      <c r="F84" s="1"/>
      <c r="G84" s="1"/>
      <c r="H84" s="48"/>
      <c r="I84" s="1"/>
      <c r="J84" s="48"/>
      <c r="K84" s="1"/>
      <c r="L84" s="1"/>
      <c r="M84" s="13"/>
      <c r="N84" s="2"/>
      <c r="O84" s="2"/>
      <c r="P84" s="2"/>
      <c r="Q84" s="2"/>
    </row>
    <row r="85" thickBot="1" ht="12.75">
      <c r="A85" s="10"/>
      <c r="B85" s="59" t="s">
        <v>62</v>
      </c>
      <c r="C85" s="30"/>
      <c r="D85" s="30"/>
      <c r="E85" s="60" t="s">
        <v>63</v>
      </c>
      <c r="F85" s="30"/>
      <c r="G85" s="30"/>
      <c r="H85" s="61"/>
      <c r="I85" s="30"/>
      <c r="J85" s="61"/>
      <c r="K85" s="30"/>
      <c r="L85" s="30"/>
      <c r="M85" s="13"/>
      <c r="N85" s="2"/>
      <c r="O85" s="2"/>
      <c r="P85" s="2"/>
      <c r="Q85" s="2"/>
    </row>
    <row r="86" thickTop="1" ht="12.75">
      <c r="A86" s="10"/>
      <c r="B86" s="49">
        <v>11</v>
      </c>
      <c r="C86" s="50" t="s">
        <v>186</v>
      </c>
      <c r="D86" s="50" t="s">
        <v>7</v>
      </c>
      <c r="E86" s="50" t="s">
        <v>187</v>
      </c>
      <c r="F86" s="50" t="s">
        <v>7</v>
      </c>
      <c r="G86" s="51" t="s">
        <v>182</v>
      </c>
      <c r="H86" s="62">
        <v>200</v>
      </c>
      <c r="I86" s="63">
        <v>0</v>
      </c>
      <c r="J86" s="64">
        <f>ROUND(H86*I86,2)</f>
        <v>0</v>
      </c>
      <c r="K86" s="65">
        <v>0.20999999999999999</v>
      </c>
      <c r="L86" s="66">
        <f>ROUND(J86*1.21,2)</f>
        <v>0</v>
      </c>
      <c r="M86" s="13"/>
      <c r="N86" s="2"/>
      <c r="O86" s="2"/>
      <c r="P86" s="2"/>
      <c r="Q86" s="41">
        <f>IF(ISNUMBER(K86),IF(H86&gt;0,IF(I86&gt;0,J86,0),0),0)</f>
        <v>0</v>
      </c>
      <c r="R86" s="9">
        <f>IF(ISNUMBER(K86)=FALSE,J86,0)</f>
        <v>0</v>
      </c>
    </row>
    <row r="87" ht="12.75">
      <c r="A87" s="10"/>
      <c r="B87" s="57" t="s">
        <v>56</v>
      </c>
      <c r="C87" s="1"/>
      <c r="D87" s="1"/>
      <c r="E87" s="58" t="s">
        <v>566</v>
      </c>
      <c r="F87" s="1"/>
      <c r="G87" s="1"/>
      <c r="H87" s="48"/>
      <c r="I87" s="1"/>
      <c r="J87" s="48"/>
      <c r="K87" s="1"/>
      <c r="L87" s="1"/>
      <c r="M87" s="13"/>
      <c r="N87" s="2"/>
      <c r="O87" s="2"/>
      <c r="P87" s="2"/>
      <c r="Q87" s="2"/>
    </row>
    <row r="88" ht="12.75">
      <c r="A88" s="10"/>
      <c r="B88" s="57" t="s">
        <v>58</v>
      </c>
      <c r="C88" s="1"/>
      <c r="D88" s="1"/>
      <c r="E88" s="58" t="s">
        <v>567</v>
      </c>
      <c r="F88" s="1"/>
      <c r="G88" s="1"/>
      <c r="H88" s="48"/>
      <c r="I88" s="1"/>
      <c r="J88" s="48"/>
      <c r="K88" s="1"/>
      <c r="L88" s="1"/>
      <c r="M88" s="13"/>
      <c r="N88" s="2"/>
      <c r="O88" s="2"/>
      <c r="P88" s="2"/>
      <c r="Q88" s="2"/>
    </row>
    <row r="89" ht="12.75">
      <c r="A89" s="10"/>
      <c r="B89" s="57" t="s">
        <v>60</v>
      </c>
      <c r="C89" s="1"/>
      <c r="D89" s="1"/>
      <c r="E89" s="58" t="s">
        <v>190</v>
      </c>
      <c r="F89" s="1"/>
      <c r="G89" s="1"/>
      <c r="H89" s="48"/>
      <c r="I89" s="1"/>
      <c r="J89" s="48"/>
      <c r="K89" s="1"/>
      <c r="L89" s="1"/>
      <c r="M89" s="13"/>
      <c r="N89" s="2"/>
      <c r="O89" s="2"/>
      <c r="P89" s="2"/>
      <c r="Q89" s="2"/>
    </row>
    <row r="90" thickBot="1" ht="12.75">
      <c r="A90" s="10"/>
      <c r="B90" s="59" t="s">
        <v>62</v>
      </c>
      <c r="C90" s="30"/>
      <c r="D90" s="30"/>
      <c r="E90" s="60" t="s">
        <v>63</v>
      </c>
      <c r="F90" s="30"/>
      <c r="G90" s="30"/>
      <c r="H90" s="61"/>
      <c r="I90" s="30"/>
      <c r="J90" s="61"/>
      <c r="K90" s="30"/>
      <c r="L90" s="30"/>
      <c r="M90" s="13"/>
      <c r="N90" s="2"/>
      <c r="O90" s="2"/>
      <c r="P90" s="2"/>
      <c r="Q90" s="2"/>
    </row>
    <row r="91" thickTop="1" ht="12.75">
      <c r="A91" s="10"/>
      <c r="B91" s="49">
        <v>12</v>
      </c>
      <c r="C91" s="50" t="s">
        <v>568</v>
      </c>
      <c r="D91" s="50" t="s">
        <v>7</v>
      </c>
      <c r="E91" s="50" t="s">
        <v>569</v>
      </c>
      <c r="F91" s="50" t="s">
        <v>7</v>
      </c>
      <c r="G91" s="51" t="s">
        <v>182</v>
      </c>
      <c r="H91" s="62">
        <v>4</v>
      </c>
      <c r="I91" s="63">
        <v>0</v>
      </c>
      <c r="J91" s="64">
        <f>ROUND(H91*I91,2)</f>
        <v>0</v>
      </c>
      <c r="K91" s="65">
        <v>0.20999999999999999</v>
      </c>
      <c r="L91" s="66">
        <f>ROUND(J91*1.21,2)</f>
        <v>0</v>
      </c>
      <c r="M91" s="13"/>
      <c r="N91" s="2"/>
      <c r="O91" s="2"/>
      <c r="P91" s="2"/>
      <c r="Q91" s="41">
        <f>IF(ISNUMBER(K91),IF(H91&gt;0,IF(I91&gt;0,J91,0),0),0)</f>
        <v>0</v>
      </c>
      <c r="R91" s="9">
        <f>IF(ISNUMBER(K91)=FALSE,J91,0)</f>
        <v>0</v>
      </c>
    </row>
    <row r="92" ht="12.75">
      <c r="A92" s="10"/>
      <c r="B92" s="57" t="s">
        <v>56</v>
      </c>
      <c r="C92" s="1"/>
      <c r="D92" s="1"/>
      <c r="E92" s="58" t="s">
        <v>570</v>
      </c>
      <c r="F92" s="1"/>
      <c r="G92" s="1"/>
      <c r="H92" s="48"/>
      <c r="I92" s="1"/>
      <c r="J92" s="48"/>
      <c r="K92" s="1"/>
      <c r="L92" s="1"/>
      <c r="M92" s="13"/>
      <c r="N92" s="2"/>
      <c r="O92" s="2"/>
      <c r="P92" s="2"/>
      <c r="Q92" s="2"/>
    </row>
    <row r="93" ht="12.75">
      <c r="A93" s="10"/>
      <c r="B93" s="57" t="s">
        <v>58</v>
      </c>
      <c r="C93" s="1"/>
      <c r="D93" s="1"/>
      <c r="E93" s="58" t="s">
        <v>571</v>
      </c>
      <c r="F93" s="1"/>
      <c r="G93" s="1"/>
      <c r="H93" s="48"/>
      <c r="I93" s="1"/>
      <c r="J93" s="48"/>
      <c r="K93" s="1"/>
      <c r="L93" s="1"/>
      <c r="M93" s="13"/>
      <c r="N93" s="2"/>
      <c r="O93" s="2"/>
      <c r="P93" s="2"/>
      <c r="Q93" s="2"/>
    </row>
    <row r="94" ht="12.75">
      <c r="A94" s="10"/>
      <c r="B94" s="57" t="s">
        <v>60</v>
      </c>
      <c r="C94" s="1"/>
      <c r="D94" s="1"/>
      <c r="E94" s="58" t="s">
        <v>572</v>
      </c>
      <c r="F94" s="1"/>
      <c r="G94" s="1"/>
      <c r="H94" s="48"/>
      <c r="I94" s="1"/>
      <c r="J94" s="48"/>
      <c r="K94" s="1"/>
      <c r="L94" s="1"/>
      <c r="M94" s="13"/>
      <c r="N94" s="2"/>
      <c r="O94" s="2"/>
      <c r="P94" s="2"/>
      <c r="Q94" s="2"/>
    </row>
    <row r="95" thickBot="1" ht="12.75">
      <c r="A95" s="10"/>
      <c r="B95" s="59" t="s">
        <v>62</v>
      </c>
      <c r="C95" s="30"/>
      <c r="D95" s="30"/>
      <c r="E95" s="60" t="s">
        <v>63</v>
      </c>
      <c r="F95" s="30"/>
      <c r="G95" s="30"/>
      <c r="H95" s="61"/>
      <c r="I95" s="30"/>
      <c r="J95" s="61"/>
      <c r="K95" s="30"/>
      <c r="L95" s="30"/>
      <c r="M95" s="13"/>
      <c r="N95" s="2"/>
      <c r="O95" s="2"/>
      <c r="P95" s="2"/>
      <c r="Q95" s="2"/>
    </row>
    <row r="96" thickTop="1" thickBot="1" ht="25" customHeight="1">
      <c r="A96" s="10"/>
      <c r="B96" s="1"/>
      <c r="C96" s="67">
        <v>1</v>
      </c>
      <c r="D96" s="1"/>
      <c r="E96" s="67" t="s">
        <v>93</v>
      </c>
      <c r="F96" s="1"/>
      <c r="G96" s="68" t="s">
        <v>86</v>
      </c>
      <c r="H96" s="69">
        <f>J51+J56+J61+J66+J71+J76+J81+J86+J91</f>
        <v>0</v>
      </c>
      <c r="I96" s="68" t="s">
        <v>87</v>
      </c>
      <c r="J96" s="70">
        <f>(L96-H96)</f>
        <v>0</v>
      </c>
      <c r="K96" s="68" t="s">
        <v>88</v>
      </c>
      <c r="L96" s="71">
        <f>ROUND((J51+J56+J61+J66+J71+J76+J81+J86+J91)*1.21,2)</f>
        <v>0</v>
      </c>
      <c r="M96" s="13"/>
      <c r="N96" s="2"/>
      <c r="O96" s="2"/>
      <c r="P96" s="2"/>
      <c r="Q96" s="41">
        <f>0+Q51+Q56+Q61+Q66+Q71+Q76+Q81+Q86+Q91</f>
        <v>0</v>
      </c>
      <c r="R96" s="9">
        <f>0+R51+R56+R61+R66+R71+R76+R81+R86+R91</f>
        <v>0</v>
      </c>
      <c r="S96" s="72">
        <f>Q96*(1+J96)+R96</f>
        <v>0</v>
      </c>
    </row>
    <row r="97" thickTop="1" thickBot="1" ht="25" customHeight="1">
      <c r="A97" s="10"/>
      <c r="B97" s="73"/>
      <c r="C97" s="73"/>
      <c r="D97" s="73"/>
      <c r="E97" s="73"/>
      <c r="F97" s="73"/>
      <c r="G97" s="74" t="s">
        <v>89</v>
      </c>
      <c r="H97" s="75">
        <f>0+J51+J56+J61+J66+J71+J76+J81+J86+J91</f>
        <v>0</v>
      </c>
      <c r="I97" s="74" t="s">
        <v>90</v>
      </c>
      <c r="J97" s="76">
        <f>0+J96</f>
        <v>0</v>
      </c>
      <c r="K97" s="74" t="s">
        <v>91</v>
      </c>
      <c r="L97" s="77">
        <f>0+L96</f>
        <v>0</v>
      </c>
      <c r="M97" s="13"/>
      <c r="N97" s="2"/>
      <c r="O97" s="2"/>
      <c r="P97" s="2"/>
      <c r="Q97" s="2"/>
    </row>
    <row r="98" ht="40" customHeight="1">
      <c r="A98" s="10"/>
      <c r="B98" s="82" t="s">
        <v>191</v>
      </c>
      <c r="C98" s="1"/>
      <c r="D98" s="1"/>
      <c r="E98" s="1"/>
      <c r="F98" s="1"/>
      <c r="G98" s="1"/>
      <c r="H98" s="48"/>
      <c r="I98" s="1"/>
      <c r="J98" s="48"/>
      <c r="K98" s="1"/>
      <c r="L98" s="1"/>
      <c r="M98" s="13"/>
      <c r="N98" s="2"/>
      <c r="O98" s="2"/>
      <c r="P98" s="2"/>
      <c r="Q98" s="2"/>
    </row>
    <row r="99" ht="12.75">
      <c r="A99" s="10"/>
      <c r="B99" s="49">
        <v>13</v>
      </c>
      <c r="C99" s="50" t="s">
        <v>573</v>
      </c>
      <c r="D99" s="50" t="s">
        <v>7</v>
      </c>
      <c r="E99" s="50" t="s">
        <v>574</v>
      </c>
      <c r="F99" s="50" t="s">
        <v>7</v>
      </c>
      <c r="G99" s="51" t="s">
        <v>125</v>
      </c>
      <c r="H99" s="52">
        <v>3.1499999999999999</v>
      </c>
      <c r="I99" s="53">
        <v>0</v>
      </c>
      <c r="J99" s="54">
        <f>ROUND(H99*I99,2)</f>
        <v>0</v>
      </c>
      <c r="K99" s="55">
        <v>0.20999999999999999</v>
      </c>
      <c r="L99" s="56">
        <f>ROUND(J99*1.21,2)</f>
        <v>0</v>
      </c>
      <c r="M99" s="13"/>
      <c r="N99" s="2"/>
      <c r="O99" s="2"/>
      <c r="P99" s="2"/>
      <c r="Q99" s="41">
        <f>IF(ISNUMBER(K99),IF(H99&gt;0,IF(I99&gt;0,J99,0),0),0)</f>
        <v>0</v>
      </c>
      <c r="R99" s="9">
        <f>IF(ISNUMBER(K99)=FALSE,J99,0)</f>
        <v>0</v>
      </c>
    </row>
    <row r="100" ht="12.75">
      <c r="A100" s="10"/>
      <c r="B100" s="57" t="s">
        <v>56</v>
      </c>
      <c r="C100" s="1"/>
      <c r="D100" s="1"/>
      <c r="E100" s="58" t="s">
        <v>575</v>
      </c>
      <c r="F100" s="1"/>
      <c r="G100" s="1"/>
      <c r="H100" s="48"/>
      <c r="I100" s="1"/>
      <c r="J100" s="48"/>
      <c r="K100" s="1"/>
      <c r="L100" s="1"/>
      <c r="M100" s="13"/>
      <c r="N100" s="2"/>
      <c r="O100" s="2"/>
      <c r="P100" s="2"/>
      <c r="Q100" s="2"/>
    </row>
    <row r="101" ht="12.75">
      <c r="A101" s="10"/>
      <c r="B101" s="57" t="s">
        <v>58</v>
      </c>
      <c r="C101" s="1"/>
      <c r="D101" s="1"/>
      <c r="E101" s="58" t="s">
        <v>576</v>
      </c>
      <c r="F101" s="1"/>
      <c r="G101" s="1"/>
      <c r="H101" s="48"/>
      <c r="I101" s="1"/>
      <c r="J101" s="48"/>
      <c r="K101" s="1"/>
      <c r="L101" s="1"/>
      <c r="M101" s="13"/>
      <c r="N101" s="2"/>
      <c r="O101" s="2"/>
      <c r="P101" s="2"/>
      <c r="Q101" s="2"/>
    </row>
    <row r="102" ht="12.75">
      <c r="A102" s="10"/>
      <c r="B102" s="57" t="s">
        <v>60</v>
      </c>
      <c r="C102" s="1"/>
      <c r="D102" s="1"/>
      <c r="E102" s="58" t="s">
        <v>196</v>
      </c>
      <c r="F102" s="1"/>
      <c r="G102" s="1"/>
      <c r="H102" s="48"/>
      <c r="I102" s="1"/>
      <c r="J102" s="48"/>
      <c r="K102" s="1"/>
      <c r="L102" s="1"/>
      <c r="M102" s="13"/>
      <c r="N102" s="2"/>
      <c r="O102" s="2"/>
      <c r="P102" s="2"/>
      <c r="Q102" s="2"/>
    </row>
    <row r="103" thickBot="1" ht="12.75">
      <c r="A103" s="10"/>
      <c r="B103" s="59" t="s">
        <v>62</v>
      </c>
      <c r="C103" s="30"/>
      <c r="D103" s="30"/>
      <c r="E103" s="60" t="s">
        <v>63</v>
      </c>
      <c r="F103" s="30"/>
      <c r="G103" s="30"/>
      <c r="H103" s="61"/>
      <c r="I103" s="30"/>
      <c r="J103" s="61"/>
      <c r="K103" s="30"/>
      <c r="L103" s="30"/>
      <c r="M103" s="13"/>
      <c r="N103" s="2"/>
      <c r="O103" s="2"/>
      <c r="P103" s="2"/>
      <c r="Q103" s="2"/>
    </row>
    <row r="104" thickTop="1" ht="12.75">
      <c r="A104" s="10"/>
      <c r="B104" s="49">
        <v>14</v>
      </c>
      <c r="C104" s="50" t="s">
        <v>197</v>
      </c>
      <c r="D104" s="50" t="s">
        <v>7</v>
      </c>
      <c r="E104" s="50" t="s">
        <v>198</v>
      </c>
      <c r="F104" s="50" t="s">
        <v>7</v>
      </c>
      <c r="G104" s="51" t="s">
        <v>182</v>
      </c>
      <c r="H104" s="62">
        <v>60</v>
      </c>
      <c r="I104" s="63">
        <v>0</v>
      </c>
      <c r="J104" s="64">
        <f>ROUND(H104*I104,2)</f>
        <v>0</v>
      </c>
      <c r="K104" s="65">
        <v>0.20999999999999999</v>
      </c>
      <c r="L104" s="66">
        <f>ROUND(J104*1.21,2)</f>
        <v>0</v>
      </c>
      <c r="M104" s="13"/>
      <c r="N104" s="2"/>
      <c r="O104" s="2"/>
      <c r="P104" s="2"/>
      <c r="Q104" s="41">
        <f>IF(ISNUMBER(K104),IF(H104&gt;0,IF(I104&gt;0,J104,0),0),0)</f>
        <v>0</v>
      </c>
      <c r="R104" s="9">
        <f>IF(ISNUMBER(K104)=FALSE,J104,0)</f>
        <v>0</v>
      </c>
    </row>
    <row r="105" ht="12.75">
      <c r="A105" s="10"/>
      <c r="B105" s="57" t="s">
        <v>56</v>
      </c>
      <c r="C105" s="1"/>
      <c r="D105" s="1"/>
      <c r="E105" s="58" t="s">
        <v>577</v>
      </c>
      <c r="F105" s="1"/>
      <c r="G105" s="1"/>
      <c r="H105" s="48"/>
      <c r="I105" s="1"/>
      <c r="J105" s="48"/>
      <c r="K105" s="1"/>
      <c r="L105" s="1"/>
      <c r="M105" s="13"/>
      <c r="N105" s="2"/>
      <c r="O105" s="2"/>
      <c r="P105" s="2"/>
      <c r="Q105" s="2"/>
    </row>
    <row r="106" ht="12.75">
      <c r="A106" s="10"/>
      <c r="B106" s="57" t="s">
        <v>58</v>
      </c>
      <c r="C106" s="1"/>
      <c r="D106" s="1"/>
      <c r="E106" s="58" t="s">
        <v>578</v>
      </c>
      <c r="F106" s="1"/>
      <c r="G106" s="1"/>
      <c r="H106" s="48"/>
      <c r="I106" s="1"/>
      <c r="J106" s="48"/>
      <c r="K106" s="1"/>
      <c r="L106" s="1"/>
      <c r="M106" s="13"/>
      <c r="N106" s="2"/>
      <c r="O106" s="2"/>
      <c r="P106" s="2"/>
      <c r="Q106" s="2"/>
    </row>
    <row r="107" ht="12.75">
      <c r="A107" s="10"/>
      <c r="B107" s="57" t="s">
        <v>60</v>
      </c>
      <c r="C107" s="1"/>
      <c r="D107" s="1"/>
      <c r="E107" s="58" t="s">
        <v>201</v>
      </c>
      <c r="F107" s="1"/>
      <c r="G107" s="1"/>
      <c r="H107" s="48"/>
      <c r="I107" s="1"/>
      <c r="J107" s="48"/>
      <c r="K107" s="1"/>
      <c r="L107" s="1"/>
      <c r="M107" s="13"/>
      <c r="N107" s="2"/>
      <c r="O107" s="2"/>
      <c r="P107" s="2"/>
      <c r="Q107" s="2"/>
    </row>
    <row r="108" thickBot="1" ht="12.75">
      <c r="A108" s="10"/>
      <c r="B108" s="59" t="s">
        <v>62</v>
      </c>
      <c r="C108" s="30"/>
      <c r="D108" s="30"/>
      <c r="E108" s="60" t="s">
        <v>63</v>
      </c>
      <c r="F108" s="30"/>
      <c r="G108" s="30"/>
      <c r="H108" s="61"/>
      <c r="I108" s="30"/>
      <c r="J108" s="61"/>
      <c r="K108" s="30"/>
      <c r="L108" s="30"/>
      <c r="M108" s="13"/>
      <c r="N108" s="2"/>
      <c r="O108" s="2"/>
      <c r="P108" s="2"/>
      <c r="Q108" s="2"/>
    </row>
    <row r="109" thickTop="1" ht="12.75">
      <c r="A109" s="10"/>
      <c r="B109" s="49">
        <v>15</v>
      </c>
      <c r="C109" s="50" t="s">
        <v>579</v>
      </c>
      <c r="D109" s="50" t="s">
        <v>7</v>
      </c>
      <c r="E109" s="50" t="s">
        <v>580</v>
      </c>
      <c r="F109" s="50" t="s">
        <v>7</v>
      </c>
      <c r="G109" s="51" t="s">
        <v>102</v>
      </c>
      <c r="H109" s="62">
        <v>3.3999999999999999</v>
      </c>
      <c r="I109" s="63">
        <v>0</v>
      </c>
      <c r="J109" s="64">
        <f>ROUND(H109*I109,2)</f>
        <v>0</v>
      </c>
      <c r="K109" s="65">
        <v>0.20999999999999999</v>
      </c>
      <c r="L109" s="66">
        <f>ROUND(J109*1.21,2)</f>
        <v>0</v>
      </c>
      <c r="M109" s="13"/>
      <c r="N109" s="2"/>
      <c r="O109" s="2"/>
      <c r="P109" s="2"/>
      <c r="Q109" s="41">
        <f>IF(ISNUMBER(K109),IF(H109&gt;0,IF(I109&gt;0,J109,0),0),0)</f>
        <v>0</v>
      </c>
      <c r="R109" s="9">
        <f>IF(ISNUMBER(K109)=FALSE,J109,0)</f>
        <v>0</v>
      </c>
    </row>
    <row r="110" ht="12.75">
      <c r="A110" s="10"/>
      <c r="B110" s="57" t="s">
        <v>56</v>
      </c>
      <c r="C110" s="1"/>
      <c r="D110" s="1"/>
      <c r="E110" s="58" t="s">
        <v>581</v>
      </c>
      <c r="F110" s="1"/>
      <c r="G110" s="1"/>
      <c r="H110" s="48"/>
      <c r="I110" s="1"/>
      <c r="J110" s="48"/>
      <c r="K110" s="1"/>
      <c r="L110" s="1"/>
      <c r="M110" s="13"/>
      <c r="N110" s="2"/>
      <c r="O110" s="2"/>
      <c r="P110" s="2"/>
      <c r="Q110" s="2"/>
    </row>
    <row r="111" ht="12.75">
      <c r="A111" s="10"/>
      <c r="B111" s="57" t="s">
        <v>58</v>
      </c>
      <c r="C111" s="1"/>
      <c r="D111" s="1"/>
      <c r="E111" s="58" t="s">
        <v>582</v>
      </c>
      <c r="F111" s="1"/>
      <c r="G111" s="1"/>
      <c r="H111" s="48"/>
      <c r="I111" s="1"/>
      <c r="J111" s="48"/>
      <c r="K111" s="1"/>
      <c r="L111" s="1"/>
      <c r="M111" s="13"/>
      <c r="N111" s="2"/>
      <c r="O111" s="2"/>
      <c r="P111" s="2"/>
      <c r="Q111" s="2"/>
    </row>
    <row r="112" ht="12.75">
      <c r="A112" s="10"/>
      <c r="B112" s="57" t="s">
        <v>60</v>
      </c>
      <c r="C112" s="1"/>
      <c r="D112" s="1"/>
      <c r="E112" s="58" t="s">
        <v>583</v>
      </c>
      <c r="F112" s="1"/>
      <c r="G112" s="1"/>
      <c r="H112" s="48"/>
      <c r="I112" s="1"/>
      <c r="J112" s="48"/>
      <c r="K112" s="1"/>
      <c r="L112" s="1"/>
      <c r="M112" s="13"/>
      <c r="N112" s="2"/>
      <c r="O112" s="2"/>
      <c r="P112" s="2"/>
      <c r="Q112" s="2"/>
    </row>
    <row r="113" thickBot="1" ht="12.75">
      <c r="A113" s="10"/>
      <c r="B113" s="59" t="s">
        <v>62</v>
      </c>
      <c r="C113" s="30"/>
      <c r="D113" s="30"/>
      <c r="E113" s="60" t="s">
        <v>63</v>
      </c>
      <c r="F113" s="30"/>
      <c r="G113" s="30"/>
      <c r="H113" s="61"/>
      <c r="I113" s="30"/>
      <c r="J113" s="61"/>
      <c r="K113" s="30"/>
      <c r="L113" s="30"/>
      <c r="M113" s="13"/>
      <c r="N113" s="2"/>
      <c r="O113" s="2"/>
      <c r="P113" s="2"/>
      <c r="Q113" s="2"/>
    </row>
    <row r="114" thickTop="1" ht="12.75">
      <c r="A114" s="10"/>
      <c r="B114" s="49">
        <v>16</v>
      </c>
      <c r="C114" s="50" t="s">
        <v>584</v>
      </c>
      <c r="D114" s="50" t="s">
        <v>7</v>
      </c>
      <c r="E114" s="50" t="s">
        <v>585</v>
      </c>
      <c r="F114" s="50" t="s">
        <v>7</v>
      </c>
      <c r="G114" s="51" t="s">
        <v>204</v>
      </c>
      <c r="H114" s="62">
        <v>100</v>
      </c>
      <c r="I114" s="63">
        <v>0</v>
      </c>
      <c r="J114" s="64">
        <f>ROUND(H114*I114,2)</f>
        <v>0</v>
      </c>
      <c r="K114" s="65">
        <v>0.20999999999999999</v>
      </c>
      <c r="L114" s="66">
        <f>ROUND(J114*1.21,2)</f>
        <v>0</v>
      </c>
      <c r="M114" s="13"/>
      <c r="N114" s="2"/>
      <c r="O114" s="2"/>
      <c r="P114" s="2"/>
      <c r="Q114" s="41">
        <f>IF(ISNUMBER(K114),IF(H114&gt;0,IF(I114&gt;0,J114,0),0),0)</f>
        <v>0</v>
      </c>
      <c r="R114" s="9">
        <f>IF(ISNUMBER(K114)=FALSE,J114,0)</f>
        <v>0</v>
      </c>
    </row>
    <row r="115" ht="12.75">
      <c r="A115" s="10"/>
      <c r="B115" s="57" t="s">
        <v>56</v>
      </c>
      <c r="C115" s="1"/>
      <c r="D115" s="1"/>
      <c r="E115" s="58" t="s">
        <v>586</v>
      </c>
      <c r="F115" s="1"/>
      <c r="G115" s="1"/>
      <c r="H115" s="48"/>
      <c r="I115" s="1"/>
      <c r="J115" s="48"/>
      <c r="K115" s="1"/>
      <c r="L115" s="1"/>
      <c r="M115" s="13"/>
      <c r="N115" s="2"/>
      <c r="O115" s="2"/>
      <c r="P115" s="2"/>
      <c r="Q115" s="2"/>
    </row>
    <row r="116" ht="12.75">
      <c r="A116" s="10"/>
      <c r="B116" s="57" t="s">
        <v>58</v>
      </c>
      <c r="C116" s="1"/>
      <c r="D116" s="1"/>
      <c r="E116" s="58" t="s">
        <v>587</v>
      </c>
      <c r="F116" s="1"/>
      <c r="G116" s="1"/>
      <c r="H116" s="48"/>
      <c r="I116" s="1"/>
      <c r="J116" s="48"/>
      <c r="K116" s="1"/>
      <c r="L116" s="1"/>
      <c r="M116" s="13"/>
      <c r="N116" s="2"/>
      <c r="O116" s="2"/>
      <c r="P116" s="2"/>
      <c r="Q116" s="2"/>
    </row>
    <row r="117" ht="12.75">
      <c r="A117" s="10"/>
      <c r="B117" s="57" t="s">
        <v>60</v>
      </c>
      <c r="C117" s="1"/>
      <c r="D117" s="1"/>
      <c r="E117" s="58" t="s">
        <v>588</v>
      </c>
      <c r="F117" s="1"/>
      <c r="G117" s="1"/>
      <c r="H117" s="48"/>
      <c r="I117" s="1"/>
      <c r="J117" s="48"/>
      <c r="K117" s="1"/>
      <c r="L117" s="1"/>
      <c r="M117" s="13"/>
      <c r="N117" s="2"/>
      <c r="O117" s="2"/>
      <c r="P117" s="2"/>
      <c r="Q117" s="2"/>
    </row>
    <row r="118" thickBot="1" ht="12.75">
      <c r="A118" s="10"/>
      <c r="B118" s="59" t="s">
        <v>62</v>
      </c>
      <c r="C118" s="30"/>
      <c r="D118" s="30"/>
      <c r="E118" s="60" t="s">
        <v>63</v>
      </c>
      <c r="F118" s="30"/>
      <c r="G118" s="30"/>
      <c r="H118" s="61"/>
      <c r="I118" s="30"/>
      <c r="J118" s="61"/>
      <c r="K118" s="30"/>
      <c r="L118" s="30"/>
      <c r="M118" s="13"/>
      <c r="N118" s="2"/>
      <c r="O118" s="2"/>
      <c r="P118" s="2"/>
      <c r="Q118" s="2"/>
    </row>
    <row r="119" thickTop="1" ht="12.75">
      <c r="A119" s="10"/>
      <c r="B119" s="49">
        <v>17</v>
      </c>
      <c r="C119" s="50" t="s">
        <v>589</v>
      </c>
      <c r="D119" s="50" t="s">
        <v>7</v>
      </c>
      <c r="E119" s="50" t="s">
        <v>590</v>
      </c>
      <c r="F119" s="50" t="s">
        <v>7</v>
      </c>
      <c r="G119" s="51" t="s">
        <v>204</v>
      </c>
      <c r="H119" s="62">
        <v>180</v>
      </c>
      <c r="I119" s="63">
        <v>0</v>
      </c>
      <c r="J119" s="64">
        <f>ROUND(H119*I119,2)</f>
        <v>0</v>
      </c>
      <c r="K119" s="65">
        <v>0.20999999999999999</v>
      </c>
      <c r="L119" s="66">
        <f>ROUND(J119*1.21,2)</f>
        <v>0</v>
      </c>
      <c r="M119" s="13"/>
      <c r="N119" s="2"/>
      <c r="O119" s="2"/>
      <c r="P119" s="2"/>
      <c r="Q119" s="41">
        <f>IF(ISNUMBER(K119),IF(H119&gt;0,IF(I119&gt;0,J119,0),0),0)</f>
        <v>0</v>
      </c>
      <c r="R119" s="9">
        <f>IF(ISNUMBER(K119)=FALSE,J119,0)</f>
        <v>0</v>
      </c>
    </row>
    <row r="120" ht="12.75">
      <c r="A120" s="10"/>
      <c r="B120" s="57" t="s">
        <v>56</v>
      </c>
      <c r="C120" s="1"/>
      <c r="D120" s="1"/>
      <c r="E120" s="58" t="s">
        <v>591</v>
      </c>
      <c r="F120" s="1"/>
      <c r="G120" s="1"/>
      <c r="H120" s="48"/>
      <c r="I120" s="1"/>
      <c r="J120" s="48"/>
      <c r="K120" s="1"/>
      <c r="L120" s="1"/>
      <c r="M120" s="13"/>
      <c r="N120" s="2"/>
      <c r="O120" s="2"/>
      <c r="P120" s="2"/>
      <c r="Q120" s="2"/>
    </row>
    <row r="121" ht="12.75">
      <c r="A121" s="10"/>
      <c r="B121" s="57" t="s">
        <v>58</v>
      </c>
      <c r="C121" s="1"/>
      <c r="D121" s="1"/>
      <c r="E121" s="58" t="s">
        <v>592</v>
      </c>
      <c r="F121" s="1"/>
      <c r="G121" s="1"/>
      <c r="H121" s="48"/>
      <c r="I121" s="1"/>
      <c r="J121" s="48"/>
      <c r="K121" s="1"/>
      <c r="L121" s="1"/>
      <c r="M121" s="13"/>
      <c r="N121" s="2"/>
      <c r="O121" s="2"/>
      <c r="P121" s="2"/>
      <c r="Q121" s="2"/>
    </row>
    <row r="122" ht="12.75">
      <c r="A122" s="10"/>
      <c r="B122" s="57" t="s">
        <v>60</v>
      </c>
      <c r="C122" s="1"/>
      <c r="D122" s="1"/>
      <c r="E122" s="58" t="s">
        <v>593</v>
      </c>
      <c r="F122" s="1"/>
      <c r="G122" s="1"/>
      <c r="H122" s="48"/>
      <c r="I122" s="1"/>
      <c r="J122" s="48"/>
      <c r="K122" s="1"/>
      <c r="L122" s="1"/>
      <c r="M122" s="13"/>
      <c r="N122" s="2"/>
      <c r="O122" s="2"/>
      <c r="P122" s="2"/>
      <c r="Q122" s="2"/>
    </row>
    <row r="123" thickBot="1" ht="12.75">
      <c r="A123" s="10"/>
      <c r="B123" s="59" t="s">
        <v>62</v>
      </c>
      <c r="C123" s="30"/>
      <c r="D123" s="30"/>
      <c r="E123" s="60" t="s">
        <v>63</v>
      </c>
      <c r="F123" s="30"/>
      <c r="G123" s="30"/>
      <c r="H123" s="61"/>
      <c r="I123" s="30"/>
      <c r="J123" s="61"/>
      <c r="K123" s="30"/>
      <c r="L123" s="30"/>
      <c r="M123" s="13"/>
      <c r="N123" s="2"/>
      <c r="O123" s="2"/>
      <c r="P123" s="2"/>
      <c r="Q123" s="2"/>
    </row>
    <row r="124" thickTop="1" ht="12.75">
      <c r="A124" s="10"/>
      <c r="B124" s="49">
        <v>18</v>
      </c>
      <c r="C124" s="50" t="s">
        <v>594</v>
      </c>
      <c r="D124" s="50" t="s">
        <v>7</v>
      </c>
      <c r="E124" s="50" t="s">
        <v>595</v>
      </c>
      <c r="F124" s="50" t="s">
        <v>7</v>
      </c>
      <c r="G124" s="51" t="s">
        <v>125</v>
      </c>
      <c r="H124" s="62">
        <v>6.9299999999999997</v>
      </c>
      <c r="I124" s="63">
        <v>0</v>
      </c>
      <c r="J124" s="64">
        <f>ROUND(H124*I124,2)</f>
        <v>0</v>
      </c>
      <c r="K124" s="65">
        <v>0.20999999999999999</v>
      </c>
      <c r="L124" s="66">
        <f>ROUND(J124*1.21,2)</f>
        <v>0</v>
      </c>
      <c r="M124" s="13"/>
      <c r="N124" s="2"/>
      <c r="O124" s="2"/>
      <c r="P124" s="2"/>
      <c r="Q124" s="41">
        <f>IF(ISNUMBER(K124),IF(H124&gt;0,IF(I124&gt;0,J124,0),0),0)</f>
        <v>0</v>
      </c>
      <c r="R124" s="9">
        <f>IF(ISNUMBER(K124)=FALSE,J124,0)</f>
        <v>0</v>
      </c>
    </row>
    <row r="125" ht="12.75">
      <c r="A125" s="10"/>
      <c r="B125" s="57" t="s">
        <v>56</v>
      </c>
      <c r="C125" s="1"/>
      <c r="D125" s="1"/>
      <c r="E125" s="58" t="s">
        <v>596</v>
      </c>
      <c r="F125" s="1"/>
      <c r="G125" s="1"/>
      <c r="H125" s="48"/>
      <c r="I125" s="1"/>
      <c r="J125" s="48"/>
      <c r="K125" s="1"/>
      <c r="L125" s="1"/>
      <c r="M125" s="13"/>
      <c r="N125" s="2"/>
      <c r="O125" s="2"/>
      <c r="P125" s="2"/>
      <c r="Q125" s="2"/>
    </row>
    <row r="126" ht="12.75">
      <c r="A126" s="10"/>
      <c r="B126" s="57" t="s">
        <v>58</v>
      </c>
      <c r="C126" s="1"/>
      <c r="D126" s="1"/>
      <c r="E126" s="58" t="s">
        <v>597</v>
      </c>
      <c r="F126" s="1"/>
      <c r="G126" s="1"/>
      <c r="H126" s="48"/>
      <c r="I126" s="1"/>
      <c r="J126" s="48"/>
      <c r="K126" s="1"/>
      <c r="L126" s="1"/>
      <c r="M126" s="13"/>
      <c r="N126" s="2"/>
      <c r="O126" s="2"/>
      <c r="P126" s="2"/>
      <c r="Q126" s="2"/>
    </row>
    <row r="127" ht="12.75">
      <c r="A127" s="10"/>
      <c r="B127" s="57" t="s">
        <v>60</v>
      </c>
      <c r="C127" s="1"/>
      <c r="D127" s="1"/>
      <c r="E127" s="58" t="s">
        <v>598</v>
      </c>
      <c r="F127" s="1"/>
      <c r="G127" s="1"/>
      <c r="H127" s="48"/>
      <c r="I127" s="1"/>
      <c r="J127" s="48"/>
      <c r="K127" s="1"/>
      <c r="L127" s="1"/>
      <c r="M127" s="13"/>
      <c r="N127" s="2"/>
      <c r="O127" s="2"/>
      <c r="P127" s="2"/>
      <c r="Q127" s="2"/>
    </row>
    <row r="128" thickBot="1" ht="12.75">
      <c r="A128" s="10"/>
      <c r="B128" s="59" t="s">
        <v>62</v>
      </c>
      <c r="C128" s="30"/>
      <c r="D128" s="30"/>
      <c r="E128" s="60" t="s">
        <v>63</v>
      </c>
      <c r="F128" s="30"/>
      <c r="G128" s="30"/>
      <c r="H128" s="61"/>
      <c r="I128" s="30"/>
      <c r="J128" s="61"/>
      <c r="K128" s="30"/>
      <c r="L128" s="30"/>
      <c r="M128" s="13"/>
      <c r="N128" s="2"/>
      <c r="O128" s="2"/>
      <c r="P128" s="2"/>
      <c r="Q128" s="2"/>
    </row>
    <row r="129" thickTop="1" ht="12.75">
      <c r="A129" s="10"/>
      <c r="B129" s="49">
        <v>19</v>
      </c>
      <c r="C129" s="50" t="s">
        <v>208</v>
      </c>
      <c r="D129" s="50" t="s">
        <v>7</v>
      </c>
      <c r="E129" s="50" t="s">
        <v>209</v>
      </c>
      <c r="F129" s="50" t="s">
        <v>7</v>
      </c>
      <c r="G129" s="51" t="s">
        <v>182</v>
      </c>
      <c r="H129" s="62">
        <v>200</v>
      </c>
      <c r="I129" s="63">
        <v>0</v>
      </c>
      <c r="J129" s="64">
        <f>ROUND(H129*I129,2)</f>
        <v>0</v>
      </c>
      <c r="K129" s="65">
        <v>0.20999999999999999</v>
      </c>
      <c r="L129" s="66">
        <f>ROUND(J129*1.21,2)</f>
        <v>0</v>
      </c>
      <c r="M129" s="13"/>
      <c r="N129" s="2"/>
      <c r="O129" s="2"/>
      <c r="P129" s="2"/>
      <c r="Q129" s="41">
        <f>IF(ISNUMBER(K129),IF(H129&gt;0,IF(I129&gt;0,J129,0),0),0)</f>
        <v>0</v>
      </c>
      <c r="R129" s="9">
        <f>IF(ISNUMBER(K129)=FALSE,J129,0)</f>
        <v>0</v>
      </c>
    </row>
    <row r="130" ht="12.75">
      <c r="A130" s="10"/>
      <c r="B130" s="57" t="s">
        <v>56</v>
      </c>
      <c r="C130" s="1"/>
      <c r="D130" s="1"/>
      <c r="E130" s="58" t="s">
        <v>599</v>
      </c>
      <c r="F130" s="1"/>
      <c r="G130" s="1"/>
      <c r="H130" s="48"/>
      <c r="I130" s="1"/>
      <c r="J130" s="48"/>
      <c r="K130" s="1"/>
      <c r="L130" s="1"/>
      <c r="M130" s="13"/>
      <c r="N130" s="2"/>
      <c r="O130" s="2"/>
      <c r="P130" s="2"/>
      <c r="Q130" s="2"/>
    </row>
    <row r="131" ht="12.75">
      <c r="A131" s="10"/>
      <c r="B131" s="57" t="s">
        <v>58</v>
      </c>
      <c r="C131" s="1"/>
      <c r="D131" s="1"/>
      <c r="E131" s="58" t="s">
        <v>600</v>
      </c>
      <c r="F131" s="1"/>
      <c r="G131" s="1"/>
      <c r="H131" s="48"/>
      <c r="I131" s="1"/>
      <c r="J131" s="48"/>
      <c r="K131" s="1"/>
      <c r="L131" s="1"/>
      <c r="M131" s="13"/>
      <c r="N131" s="2"/>
      <c r="O131" s="2"/>
      <c r="P131" s="2"/>
      <c r="Q131" s="2"/>
    </row>
    <row r="132" ht="12.75">
      <c r="A132" s="10"/>
      <c r="B132" s="57" t="s">
        <v>60</v>
      </c>
      <c r="C132" s="1"/>
      <c r="D132" s="1"/>
      <c r="E132" s="58" t="s">
        <v>212</v>
      </c>
      <c r="F132" s="1"/>
      <c r="G132" s="1"/>
      <c r="H132" s="48"/>
      <c r="I132" s="1"/>
      <c r="J132" s="48"/>
      <c r="K132" s="1"/>
      <c r="L132" s="1"/>
      <c r="M132" s="13"/>
      <c r="N132" s="2"/>
      <c r="O132" s="2"/>
      <c r="P132" s="2"/>
      <c r="Q132" s="2"/>
    </row>
    <row r="133" thickBot="1" ht="12.75">
      <c r="A133" s="10"/>
      <c r="B133" s="59" t="s">
        <v>62</v>
      </c>
      <c r="C133" s="30"/>
      <c r="D133" s="30"/>
      <c r="E133" s="60" t="s">
        <v>63</v>
      </c>
      <c r="F133" s="30"/>
      <c r="G133" s="30"/>
      <c r="H133" s="61"/>
      <c r="I133" s="30"/>
      <c r="J133" s="61"/>
      <c r="K133" s="30"/>
      <c r="L133" s="30"/>
      <c r="M133" s="13"/>
      <c r="N133" s="2"/>
      <c r="O133" s="2"/>
      <c r="P133" s="2"/>
      <c r="Q133" s="2"/>
    </row>
    <row r="134" thickTop="1" thickBot="1" ht="25" customHeight="1">
      <c r="A134" s="10"/>
      <c r="B134" s="1"/>
      <c r="C134" s="67">
        <v>2</v>
      </c>
      <c r="D134" s="1"/>
      <c r="E134" s="67" t="s">
        <v>94</v>
      </c>
      <c r="F134" s="1"/>
      <c r="G134" s="68" t="s">
        <v>86</v>
      </c>
      <c r="H134" s="69">
        <f>J99+J104+J109+J114+J119+J124+J129</f>
        <v>0</v>
      </c>
      <c r="I134" s="68" t="s">
        <v>87</v>
      </c>
      <c r="J134" s="70">
        <f>(L134-H134)</f>
        <v>0</v>
      </c>
      <c r="K134" s="68" t="s">
        <v>88</v>
      </c>
      <c r="L134" s="71">
        <f>ROUND((J99+J104+J109+J114+J119+J124+J129)*1.21,2)</f>
        <v>0</v>
      </c>
      <c r="M134" s="13"/>
      <c r="N134" s="2"/>
      <c r="O134" s="2"/>
      <c r="P134" s="2"/>
      <c r="Q134" s="41">
        <f>0+Q99+Q104+Q109+Q114+Q119+Q124+Q129</f>
        <v>0</v>
      </c>
      <c r="R134" s="9">
        <f>0+R99+R104+R109+R114+R119+R124+R129</f>
        <v>0</v>
      </c>
      <c r="S134" s="72">
        <f>Q134*(1+J134)+R134</f>
        <v>0</v>
      </c>
    </row>
    <row r="135" thickTop="1" thickBot="1" ht="25" customHeight="1">
      <c r="A135" s="10"/>
      <c r="B135" s="73"/>
      <c r="C135" s="73"/>
      <c r="D135" s="73"/>
      <c r="E135" s="73"/>
      <c r="F135" s="73"/>
      <c r="G135" s="74" t="s">
        <v>89</v>
      </c>
      <c r="H135" s="75">
        <f>0+J99+J104+J109+J114+J119+J124+J129</f>
        <v>0</v>
      </c>
      <c r="I135" s="74" t="s">
        <v>90</v>
      </c>
      <c r="J135" s="76">
        <f>0+J134</f>
        <v>0</v>
      </c>
      <c r="K135" s="74" t="s">
        <v>91</v>
      </c>
      <c r="L135" s="77">
        <f>0+L134</f>
        <v>0</v>
      </c>
      <c r="M135" s="13"/>
      <c r="N135" s="2"/>
      <c r="O135" s="2"/>
      <c r="P135" s="2"/>
      <c r="Q135" s="2"/>
    </row>
    <row r="136" ht="40" customHeight="1">
      <c r="A136" s="10"/>
      <c r="B136" s="82" t="s">
        <v>218</v>
      </c>
      <c r="C136" s="1"/>
      <c r="D136" s="1"/>
      <c r="E136" s="1"/>
      <c r="F136" s="1"/>
      <c r="G136" s="1"/>
      <c r="H136" s="48"/>
      <c r="I136" s="1"/>
      <c r="J136" s="48"/>
      <c r="K136" s="1"/>
      <c r="L136" s="1"/>
      <c r="M136" s="13"/>
      <c r="N136" s="2"/>
      <c r="O136" s="2"/>
      <c r="P136" s="2"/>
      <c r="Q136" s="2"/>
    </row>
    <row r="137" ht="12.75">
      <c r="A137" s="10"/>
      <c r="B137" s="49">
        <v>20</v>
      </c>
      <c r="C137" s="50" t="s">
        <v>601</v>
      </c>
      <c r="D137" s="50" t="s">
        <v>7</v>
      </c>
      <c r="E137" s="50" t="s">
        <v>602</v>
      </c>
      <c r="F137" s="50" t="s">
        <v>7</v>
      </c>
      <c r="G137" s="51" t="s">
        <v>125</v>
      </c>
      <c r="H137" s="52">
        <v>9.3000000000000007</v>
      </c>
      <c r="I137" s="53">
        <v>0</v>
      </c>
      <c r="J137" s="54">
        <f>ROUND(H137*I137,2)</f>
        <v>0</v>
      </c>
      <c r="K137" s="55">
        <v>0.20999999999999999</v>
      </c>
      <c r="L137" s="56">
        <f>ROUND(J137*1.21,2)</f>
        <v>0</v>
      </c>
      <c r="M137" s="13"/>
      <c r="N137" s="2"/>
      <c r="O137" s="2"/>
      <c r="P137" s="2"/>
      <c r="Q137" s="41">
        <f>IF(ISNUMBER(K137),IF(H137&gt;0,IF(I137&gt;0,J137,0),0),0)</f>
        <v>0</v>
      </c>
      <c r="R137" s="9">
        <f>IF(ISNUMBER(K137)=FALSE,J137,0)</f>
        <v>0</v>
      </c>
    </row>
    <row r="138" ht="12.75">
      <c r="A138" s="10"/>
      <c r="B138" s="57" t="s">
        <v>56</v>
      </c>
      <c r="C138" s="1"/>
      <c r="D138" s="1"/>
      <c r="E138" s="58" t="s">
        <v>603</v>
      </c>
      <c r="F138" s="1"/>
      <c r="G138" s="1"/>
      <c r="H138" s="48"/>
      <c r="I138" s="1"/>
      <c r="J138" s="48"/>
      <c r="K138" s="1"/>
      <c r="L138" s="1"/>
      <c r="M138" s="13"/>
      <c r="N138" s="2"/>
      <c r="O138" s="2"/>
      <c r="P138" s="2"/>
      <c r="Q138" s="2"/>
    </row>
    <row r="139" ht="12.75">
      <c r="A139" s="10"/>
      <c r="B139" s="57" t="s">
        <v>58</v>
      </c>
      <c r="C139" s="1"/>
      <c r="D139" s="1"/>
      <c r="E139" s="58" t="s">
        <v>604</v>
      </c>
      <c r="F139" s="1"/>
      <c r="G139" s="1"/>
      <c r="H139" s="48"/>
      <c r="I139" s="1"/>
      <c r="J139" s="48"/>
      <c r="K139" s="1"/>
      <c r="L139" s="1"/>
      <c r="M139" s="13"/>
      <c r="N139" s="2"/>
      <c r="O139" s="2"/>
      <c r="P139" s="2"/>
      <c r="Q139" s="2"/>
    </row>
    <row r="140" ht="12.75">
      <c r="A140" s="10"/>
      <c r="B140" s="57" t="s">
        <v>60</v>
      </c>
      <c r="C140" s="1"/>
      <c r="D140" s="1"/>
      <c r="E140" s="58" t="s">
        <v>605</v>
      </c>
      <c r="F140" s="1"/>
      <c r="G140" s="1"/>
      <c r="H140" s="48"/>
      <c r="I140" s="1"/>
      <c r="J140" s="48"/>
      <c r="K140" s="1"/>
      <c r="L140" s="1"/>
      <c r="M140" s="13"/>
      <c r="N140" s="2"/>
      <c r="O140" s="2"/>
      <c r="P140" s="2"/>
      <c r="Q140" s="2"/>
    </row>
    <row r="141" thickBot="1" ht="12.75">
      <c r="A141" s="10"/>
      <c r="B141" s="59" t="s">
        <v>62</v>
      </c>
      <c r="C141" s="30"/>
      <c r="D141" s="30"/>
      <c r="E141" s="60" t="s">
        <v>63</v>
      </c>
      <c r="F141" s="30"/>
      <c r="G141" s="30"/>
      <c r="H141" s="61"/>
      <c r="I141" s="30"/>
      <c r="J141" s="61"/>
      <c r="K141" s="30"/>
      <c r="L141" s="30"/>
      <c r="M141" s="13"/>
      <c r="N141" s="2"/>
      <c r="O141" s="2"/>
      <c r="P141" s="2"/>
      <c r="Q141" s="2"/>
    </row>
    <row r="142" thickTop="1" ht="12.75">
      <c r="A142" s="10"/>
      <c r="B142" s="49">
        <v>21</v>
      </c>
      <c r="C142" s="50" t="s">
        <v>606</v>
      </c>
      <c r="D142" s="50" t="s">
        <v>7</v>
      </c>
      <c r="E142" s="50" t="s">
        <v>607</v>
      </c>
      <c r="F142" s="50" t="s">
        <v>7</v>
      </c>
      <c r="G142" s="51" t="s">
        <v>102</v>
      </c>
      <c r="H142" s="62">
        <v>1.1160000000000001</v>
      </c>
      <c r="I142" s="63">
        <v>0</v>
      </c>
      <c r="J142" s="64">
        <f>ROUND(H142*I142,2)</f>
        <v>0</v>
      </c>
      <c r="K142" s="65">
        <v>0.20999999999999999</v>
      </c>
      <c r="L142" s="66">
        <f>ROUND(J142*1.21,2)</f>
        <v>0</v>
      </c>
      <c r="M142" s="13"/>
      <c r="N142" s="2"/>
      <c r="O142" s="2"/>
      <c r="P142" s="2"/>
      <c r="Q142" s="41">
        <f>IF(ISNUMBER(K142),IF(H142&gt;0,IF(I142&gt;0,J142,0),0),0)</f>
        <v>0</v>
      </c>
      <c r="R142" s="9">
        <f>IF(ISNUMBER(K142)=FALSE,J142,0)</f>
        <v>0</v>
      </c>
    </row>
    <row r="143" ht="12.75">
      <c r="A143" s="10"/>
      <c r="B143" s="57" t="s">
        <v>56</v>
      </c>
      <c r="C143" s="1"/>
      <c r="D143" s="1"/>
      <c r="E143" s="58" t="s">
        <v>608</v>
      </c>
      <c r="F143" s="1"/>
      <c r="G143" s="1"/>
      <c r="H143" s="48"/>
      <c r="I143" s="1"/>
      <c r="J143" s="48"/>
      <c r="K143" s="1"/>
      <c r="L143" s="1"/>
      <c r="M143" s="13"/>
      <c r="N143" s="2"/>
      <c r="O143" s="2"/>
      <c r="P143" s="2"/>
      <c r="Q143" s="2"/>
    </row>
    <row r="144" ht="12.75">
      <c r="A144" s="10"/>
      <c r="B144" s="57" t="s">
        <v>58</v>
      </c>
      <c r="C144" s="1"/>
      <c r="D144" s="1"/>
      <c r="E144" s="58" t="s">
        <v>609</v>
      </c>
      <c r="F144" s="1"/>
      <c r="G144" s="1"/>
      <c r="H144" s="48"/>
      <c r="I144" s="1"/>
      <c r="J144" s="48"/>
      <c r="K144" s="1"/>
      <c r="L144" s="1"/>
      <c r="M144" s="13"/>
      <c r="N144" s="2"/>
      <c r="O144" s="2"/>
      <c r="P144" s="2"/>
      <c r="Q144" s="2"/>
    </row>
    <row r="145" ht="12.75">
      <c r="A145" s="10"/>
      <c r="B145" s="57" t="s">
        <v>60</v>
      </c>
      <c r="C145" s="1"/>
      <c r="D145" s="1"/>
      <c r="E145" s="58" t="s">
        <v>610</v>
      </c>
      <c r="F145" s="1"/>
      <c r="G145" s="1"/>
      <c r="H145" s="48"/>
      <c r="I145" s="1"/>
      <c r="J145" s="48"/>
      <c r="K145" s="1"/>
      <c r="L145" s="1"/>
      <c r="M145" s="13"/>
      <c r="N145" s="2"/>
      <c r="O145" s="2"/>
      <c r="P145" s="2"/>
      <c r="Q145" s="2"/>
    </row>
    <row r="146" thickBot="1" ht="12.75">
      <c r="A146" s="10"/>
      <c r="B146" s="59" t="s">
        <v>62</v>
      </c>
      <c r="C146" s="30"/>
      <c r="D146" s="30"/>
      <c r="E146" s="60" t="s">
        <v>63</v>
      </c>
      <c r="F146" s="30"/>
      <c r="G146" s="30"/>
      <c r="H146" s="61"/>
      <c r="I146" s="30"/>
      <c r="J146" s="61"/>
      <c r="K146" s="30"/>
      <c r="L146" s="30"/>
      <c r="M146" s="13"/>
      <c r="N146" s="2"/>
      <c r="O146" s="2"/>
      <c r="P146" s="2"/>
      <c r="Q146" s="2"/>
    </row>
    <row r="147" thickTop="1" ht="12.75">
      <c r="A147" s="10"/>
      <c r="B147" s="49">
        <v>22</v>
      </c>
      <c r="C147" s="50" t="s">
        <v>611</v>
      </c>
      <c r="D147" s="50"/>
      <c r="E147" s="50" t="s">
        <v>612</v>
      </c>
      <c r="F147" s="50" t="s">
        <v>7</v>
      </c>
      <c r="G147" s="51" t="s">
        <v>125</v>
      </c>
      <c r="H147" s="62">
        <v>46.200000000000003</v>
      </c>
      <c r="I147" s="63">
        <v>0</v>
      </c>
      <c r="J147" s="64">
        <f>ROUND(H147*I147,2)</f>
        <v>0</v>
      </c>
      <c r="K147" s="65">
        <v>0.20999999999999999</v>
      </c>
      <c r="L147" s="66">
        <f>ROUND(J147*1.21,2)</f>
        <v>0</v>
      </c>
      <c r="M147" s="13"/>
      <c r="N147" s="2"/>
      <c r="O147" s="2"/>
      <c r="P147" s="2"/>
      <c r="Q147" s="41">
        <f>IF(ISNUMBER(K147),IF(H147&gt;0,IF(I147&gt;0,J147,0),0),0)</f>
        <v>0</v>
      </c>
      <c r="R147" s="9">
        <f>IF(ISNUMBER(K147)=FALSE,J147,0)</f>
        <v>0</v>
      </c>
    </row>
    <row r="148" ht="12.75">
      <c r="A148" s="10"/>
      <c r="B148" s="57" t="s">
        <v>56</v>
      </c>
      <c r="C148" s="1"/>
      <c r="D148" s="1"/>
      <c r="E148" s="58" t="s">
        <v>613</v>
      </c>
      <c r="F148" s="1"/>
      <c r="G148" s="1"/>
      <c r="H148" s="48"/>
      <c r="I148" s="1"/>
      <c r="J148" s="48"/>
      <c r="K148" s="1"/>
      <c r="L148" s="1"/>
      <c r="M148" s="13"/>
      <c r="N148" s="2"/>
      <c r="O148" s="2"/>
      <c r="P148" s="2"/>
      <c r="Q148" s="2"/>
    </row>
    <row r="149" ht="12.75">
      <c r="A149" s="10"/>
      <c r="B149" s="57" t="s">
        <v>58</v>
      </c>
      <c r="C149" s="1"/>
      <c r="D149" s="1"/>
      <c r="E149" s="58" t="s">
        <v>614</v>
      </c>
      <c r="F149" s="1"/>
      <c r="G149" s="1"/>
      <c r="H149" s="48"/>
      <c r="I149" s="1"/>
      <c r="J149" s="48"/>
      <c r="K149" s="1"/>
      <c r="L149" s="1"/>
      <c r="M149" s="13"/>
      <c r="N149" s="2"/>
      <c r="O149" s="2"/>
      <c r="P149" s="2"/>
      <c r="Q149" s="2"/>
    </row>
    <row r="150" ht="12.75">
      <c r="A150" s="10"/>
      <c r="B150" s="57" t="s">
        <v>60</v>
      </c>
      <c r="C150" s="1"/>
      <c r="D150" s="1"/>
      <c r="E150" s="58" t="s">
        <v>605</v>
      </c>
      <c r="F150" s="1"/>
      <c r="G150" s="1"/>
      <c r="H150" s="48"/>
      <c r="I150" s="1"/>
      <c r="J150" s="48"/>
      <c r="K150" s="1"/>
      <c r="L150" s="1"/>
      <c r="M150" s="13"/>
      <c r="N150" s="2"/>
      <c r="O150" s="2"/>
      <c r="P150" s="2"/>
      <c r="Q150" s="2"/>
    </row>
    <row r="151" thickBot="1" ht="12.75">
      <c r="A151" s="10"/>
      <c r="B151" s="59" t="s">
        <v>62</v>
      </c>
      <c r="C151" s="30"/>
      <c r="D151" s="30"/>
      <c r="E151" s="60" t="s">
        <v>63</v>
      </c>
      <c r="F151" s="30"/>
      <c r="G151" s="30"/>
      <c r="H151" s="61"/>
      <c r="I151" s="30"/>
      <c r="J151" s="61"/>
      <c r="K151" s="30"/>
      <c r="L151" s="30"/>
      <c r="M151" s="13"/>
      <c r="N151" s="2"/>
      <c r="O151" s="2"/>
      <c r="P151" s="2"/>
      <c r="Q151" s="2"/>
    </row>
    <row r="152" thickTop="1" ht="12.75">
      <c r="A152" s="10"/>
      <c r="B152" s="49">
        <v>23</v>
      </c>
      <c r="C152" s="50" t="s">
        <v>615</v>
      </c>
      <c r="D152" s="50" t="s">
        <v>7</v>
      </c>
      <c r="E152" s="50" t="s">
        <v>616</v>
      </c>
      <c r="F152" s="50" t="s">
        <v>7</v>
      </c>
      <c r="G152" s="51" t="s">
        <v>102</v>
      </c>
      <c r="H152" s="62">
        <v>3.6960000000000002</v>
      </c>
      <c r="I152" s="63">
        <v>0</v>
      </c>
      <c r="J152" s="64">
        <f>ROUND(H152*I152,2)</f>
        <v>0</v>
      </c>
      <c r="K152" s="65">
        <v>0.20999999999999999</v>
      </c>
      <c r="L152" s="66">
        <f>ROUND(J152*1.21,2)</f>
        <v>0</v>
      </c>
      <c r="M152" s="13"/>
      <c r="N152" s="2"/>
      <c r="O152" s="2"/>
      <c r="P152" s="2"/>
      <c r="Q152" s="41">
        <f>IF(ISNUMBER(K152),IF(H152&gt;0,IF(I152&gt;0,J152,0),0),0)</f>
        <v>0</v>
      </c>
      <c r="R152" s="9">
        <f>IF(ISNUMBER(K152)=FALSE,J152,0)</f>
        <v>0</v>
      </c>
    </row>
    <row r="153" ht="12.75">
      <c r="A153" s="10"/>
      <c r="B153" s="57" t="s">
        <v>56</v>
      </c>
      <c r="C153" s="1"/>
      <c r="D153" s="1"/>
      <c r="E153" s="58" t="s">
        <v>617</v>
      </c>
      <c r="F153" s="1"/>
      <c r="G153" s="1"/>
      <c r="H153" s="48"/>
      <c r="I153" s="1"/>
      <c r="J153" s="48"/>
      <c r="K153" s="1"/>
      <c r="L153" s="1"/>
      <c r="M153" s="13"/>
      <c r="N153" s="2"/>
      <c r="O153" s="2"/>
      <c r="P153" s="2"/>
      <c r="Q153" s="2"/>
    </row>
    <row r="154" ht="12.75">
      <c r="A154" s="10"/>
      <c r="B154" s="57" t="s">
        <v>58</v>
      </c>
      <c r="C154" s="1"/>
      <c r="D154" s="1"/>
      <c r="E154" s="58" t="s">
        <v>618</v>
      </c>
      <c r="F154" s="1"/>
      <c r="G154" s="1"/>
      <c r="H154" s="48"/>
      <c r="I154" s="1"/>
      <c r="J154" s="48"/>
      <c r="K154" s="1"/>
      <c r="L154" s="1"/>
      <c r="M154" s="13"/>
      <c r="N154" s="2"/>
      <c r="O154" s="2"/>
      <c r="P154" s="2"/>
      <c r="Q154" s="2"/>
    </row>
    <row r="155" ht="12.75">
      <c r="A155" s="10"/>
      <c r="B155" s="57" t="s">
        <v>60</v>
      </c>
      <c r="C155" s="1"/>
      <c r="D155" s="1"/>
      <c r="E155" s="58" t="s">
        <v>619</v>
      </c>
      <c r="F155" s="1"/>
      <c r="G155" s="1"/>
      <c r="H155" s="48"/>
      <c r="I155" s="1"/>
      <c r="J155" s="48"/>
      <c r="K155" s="1"/>
      <c r="L155" s="1"/>
      <c r="M155" s="13"/>
      <c r="N155" s="2"/>
      <c r="O155" s="2"/>
      <c r="P155" s="2"/>
      <c r="Q155" s="2"/>
    </row>
    <row r="156" thickBot="1" ht="12.75">
      <c r="A156" s="10"/>
      <c r="B156" s="59" t="s">
        <v>62</v>
      </c>
      <c r="C156" s="30"/>
      <c r="D156" s="30"/>
      <c r="E156" s="60" t="s">
        <v>63</v>
      </c>
      <c r="F156" s="30"/>
      <c r="G156" s="30"/>
      <c r="H156" s="61"/>
      <c r="I156" s="30"/>
      <c r="J156" s="61"/>
      <c r="K156" s="30"/>
      <c r="L156" s="30"/>
      <c r="M156" s="13"/>
      <c r="N156" s="2"/>
      <c r="O156" s="2"/>
      <c r="P156" s="2"/>
      <c r="Q156" s="2"/>
    </row>
    <row r="157" thickTop="1" thickBot="1" ht="25" customHeight="1">
      <c r="A157" s="10"/>
      <c r="B157" s="1"/>
      <c r="C157" s="67">
        <v>3</v>
      </c>
      <c r="D157" s="1"/>
      <c r="E157" s="67" t="s">
        <v>95</v>
      </c>
      <c r="F157" s="1"/>
      <c r="G157" s="68" t="s">
        <v>86</v>
      </c>
      <c r="H157" s="69">
        <f>J137+J142+J147+J152</f>
        <v>0</v>
      </c>
      <c r="I157" s="68" t="s">
        <v>87</v>
      </c>
      <c r="J157" s="70">
        <f>(L157-H157)</f>
        <v>0</v>
      </c>
      <c r="K157" s="68" t="s">
        <v>88</v>
      </c>
      <c r="L157" s="71">
        <f>ROUND((J137+J142+J147+J152)*1.21,2)</f>
        <v>0</v>
      </c>
      <c r="M157" s="13"/>
      <c r="N157" s="2"/>
      <c r="O157" s="2"/>
      <c r="P157" s="2"/>
      <c r="Q157" s="41">
        <f>0+Q137+Q142+Q147+Q152</f>
        <v>0</v>
      </c>
      <c r="R157" s="9">
        <f>0+R137+R142+R147+R152</f>
        <v>0</v>
      </c>
      <c r="S157" s="72">
        <f>Q157*(1+J157)+R157</f>
        <v>0</v>
      </c>
    </row>
    <row r="158" thickTop="1" thickBot="1" ht="25" customHeight="1">
      <c r="A158" s="10"/>
      <c r="B158" s="73"/>
      <c r="C158" s="73"/>
      <c r="D158" s="73"/>
      <c r="E158" s="73"/>
      <c r="F158" s="73"/>
      <c r="G158" s="74" t="s">
        <v>89</v>
      </c>
      <c r="H158" s="75">
        <f>0+J137+J142+J147+J152</f>
        <v>0</v>
      </c>
      <c r="I158" s="74" t="s">
        <v>90</v>
      </c>
      <c r="J158" s="76">
        <f>0+J157</f>
        <v>0</v>
      </c>
      <c r="K158" s="74" t="s">
        <v>91</v>
      </c>
      <c r="L158" s="77">
        <f>0+L157</f>
        <v>0</v>
      </c>
      <c r="M158" s="13"/>
      <c r="N158" s="2"/>
      <c r="O158" s="2"/>
      <c r="P158" s="2"/>
      <c r="Q158" s="2"/>
    </row>
    <row r="159" ht="40" customHeight="1">
      <c r="A159" s="10"/>
      <c r="B159" s="82" t="s">
        <v>224</v>
      </c>
      <c r="C159" s="1"/>
      <c r="D159" s="1"/>
      <c r="E159" s="1"/>
      <c r="F159" s="1"/>
      <c r="G159" s="1"/>
      <c r="H159" s="48"/>
      <c r="I159" s="1"/>
      <c r="J159" s="48"/>
      <c r="K159" s="1"/>
      <c r="L159" s="1"/>
      <c r="M159" s="13"/>
      <c r="N159" s="2"/>
      <c r="O159" s="2"/>
      <c r="P159" s="2"/>
      <c r="Q159" s="2"/>
    </row>
    <row r="160" ht="12.75">
      <c r="A160" s="10"/>
      <c r="B160" s="49">
        <v>24</v>
      </c>
      <c r="C160" s="50" t="s">
        <v>620</v>
      </c>
      <c r="D160" s="50" t="s">
        <v>7</v>
      </c>
      <c r="E160" s="50" t="s">
        <v>621</v>
      </c>
      <c r="F160" s="50" t="s">
        <v>7</v>
      </c>
      <c r="G160" s="51" t="s">
        <v>125</v>
      </c>
      <c r="H160" s="52">
        <v>9.9000000000000004</v>
      </c>
      <c r="I160" s="53">
        <v>0</v>
      </c>
      <c r="J160" s="54">
        <f>ROUND(H160*I160,2)</f>
        <v>0</v>
      </c>
      <c r="K160" s="55">
        <v>0.20999999999999999</v>
      </c>
      <c r="L160" s="56">
        <f>ROUND(J160*1.21,2)</f>
        <v>0</v>
      </c>
      <c r="M160" s="13"/>
      <c r="N160" s="2"/>
      <c r="O160" s="2"/>
      <c r="P160" s="2"/>
      <c r="Q160" s="41">
        <f>IF(ISNUMBER(K160),IF(H160&gt;0,IF(I160&gt;0,J160,0),0),0)</f>
        <v>0</v>
      </c>
      <c r="R160" s="9">
        <f>IF(ISNUMBER(K160)=FALSE,J160,0)</f>
        <v>0</v>
      </c>
    </row>
    <row r="161" ht="12.75">
      <c r="A161" s="10"/>
      <c r="B161" s="57" t="s">
        <v>56</v>
      </c>
      <c r="C161" s="1"/>
      <c r="D161" s="1"/>
      <c r="E161" s="58" t="s">
        <v>622</v>
      </c>
      <c r="F161" s="1"/>
      <c r="G161" s="1"/>
      <c r="H161" s="48"/>
      <c r="I161" s="1"/>
      <c r="J161" s="48"/>
      <c r="K161" s="1"/>
      <c r="L161" s="1"/>
      <c r="M161" s="13"/>
      <c r="N161" s="2"/>
      <c r="O161" s="2"/>
      <c r="P161" s="2"/>
      <c r="Q161" s="2"/>
    </row>
    <row r="162" ht="12.75">
      <c r="A162" s="10"/>
      <c r="B162" s="57" t="s">
        <v>58</v>
      </c>
      <c r="C162" s="1"/>
      <c r="D162" s="1"/>
      <c r="E162" s="58" t="s">
        <v>623</v>
      </c>
      <c r="F162" s="1"/>
      <c r="G162" s="1"/>
      <c r="H162" s="48"/>
      <c r="I162" s="1"/>
      <c r="J162" s="48"/>
      <c r="K162" s="1"/>
      <c r="L162" s="1"/>
      <c r="M162" s="13"/>
      <c r="N162" s="2"/>
      <c r="O162" s="2"/>
      <c r="P162" s="2"/>
      <c r="Q162" s="2"/>
    </row>
    <row r="163" ht="12.75">
      <c r="A163" s="10"/>
      <c r="B163" s="57" t="s">
        <v>60</v>
      </c>
      <c r="C163" s="1"/>
      <c r="D163" s="1"/>
      <c r="E163" s="58" t="s">
        <v>229</v>
      </c>
      <c r="F163" s="1"/>
      <c r="G163" s="1"/>
      <c r="H163" s="48"/>
      <c r="I163" s="1"/>
      <c r="J163" s="48"/>
      <c r="K163" s="1"/>
      <c r="L163" s="1"/>
      <c r="M163" s="13"/>
      <c r="N163" s="2"/>
      <c r="O163" s="2"/>
      <c r="P163" s="2"/>
      <c r="Q163" s="2"/>
    </row>
    <row r="164" thickBot="1" ht="12.75">
      <c r="A164" s="10"/>
      <c r="B164" s="59" t="s">
        <v>62</v>
      </c>
      <c r="C164" s="30"/>
      <c r="D164" s="30"/>
      <c r="E164" s="60" t="s">
        <v>63</v>
      </c>
      <c r="F164" s="30"/>
      <c r="G164" s="30"/>
      <c r="H164" s="61"/>
      <c r="I164" s="30"/>
      <c r="J164" s="61"/>
      <c r="K164" s="30"/>
      <c r="L164" s="30"/>
      <c r="M164" s="13"/>
      <c r="N164" s="2"/>
      <c r="O164" s="2"/>
      <c r="P164" s="2"/>
      <c r="Q164" s="2"/>
    </row>
    <row r="165" thickTop="1" ht="12.75">
      <c r="A165" s="10"/>
      <c r="B165" s="49">
        <v>25</v>
      </c>
      <c r="C165" s="50" t="s">
        <v>624</v>
      </c>
      <c r="D165" s="50" t="s">
        <v>7</v>
      </c>
      <c r="E165" s="50" t="s">
        <v>625</v>
      </c>
      <c r="F165" s="50" t="s">
        <v>7</v>
      </c>
      <c r="G165" s="51" t="s">
        <v>125</v>
      </c>
      <c r="H165" s="62">
        <v>9.9000000000000004</v>
      </c>
      <c r="I165" s="63">
        <v>0</v>
      </c>
      <c r="J165" s="64">
        <f>ROUND(H165*I165,2)</f>
        <v>0</v>
      </c>
      <c r="K165" s="65">
        <v>0.20999999999999999</v>
      </c>
      <c r="L165" s="66">
        <f>ROUND(J165*1.21,2)</f>
        <v>0</v>
      </c>
      <c r="M165" s="13"/>
      <c r="N165" s="2"/>
      <c r="O165" s="2"/>
      <c r="P165" s="2"/>
      <c r="Q165" s="41">
        <f>IF(ISNUMBER(K165),IF(H165&gt;0,IF(I165&gt;0,J165,0),0),0)</f>
        <v>0</v>
      </c>
      <c r="R165" s="9">
        <f>IF(ISNUMBER(K165)=FALSE,J165,0)</f>
        <v>0</v>
      </c>
    </row>
    <row r="166" ht="12.75">
      <c r="A166" s="10"/>
      <c r="B166" s="57" t="s">
        <v>56</v>
      </c>
      <c r="C166" s="1"/>
      <c r="D166" s="1"/>
      <c r="E166" s="58" t="s">
        <v>626</v>
      </c>
      <c r="F166" s="1"/>
      <c r="G166" s="1"/>
      <c r="H166" s="48"/>
      <c r="I166" s="1"/>
      <c r="J166" s="48"/>
      <c r="K166" s="1"/>
      <c r="L166" s="1"/>
      <c r="M166" s="13"/>
      <c r="N166" s="2"/>
      <c r="O166" s="2"/>
      <c r="P166" s="2"/>
      <c r="Q166" s="2"/>
    </row>
    <row r="167" ht="12.75">
      <c r="A167" s="10"/>
      <c r="B167" s="57" t="s">
        <v>58</v>
      </c>
      <c r="C167" s="1"/>
      <c r="D167" s="1"/>
      <c r="E167" s="58" t="s">
        <v>623</v>
      </c>
      <c r="F167" s="1"/>
      <c r="G167" s="1"/>
      <c r="H167" s="48"/>
      <c r="I167" s="1"/>
      <c r="J167" s="48"/>
      <c r="K167" s="1"/>
      <c r="L167" s="1"/>
      <c r="M167" s="13"/>
      <c r="N167" s="2"/>
      <c r="O167" s="2"/>
      <c r="P167" s="2"/>
      <c r="Q167" s="2"/>
    </row>
    <row r="168" ht="12.75">
      <c r="A168" s="10"/>
      <c r="B168" s="57" t="s">
        <v>60</v>
      </c>
      <c r="C168" s="1"/>
      <c r="D168" s="1"/>
      <c r="E168" s="58" t="s">
        <v>229</v>
      </c>
      <c r="F168" s="1"/>
      <c r="G168" s="1"/>
      <c r="H168" s="48"/>
      <c r="I168" s="1"/>
      <c r="J168" s="48"/>
      <c r="K168" s="1"/>
      <c r="L168" s="1"/>
      <c r="M168" s="13"/>
      <c r="N168" s="2"/>
      <c r="O168" s="2"/>
      <c r="P168" s="2"/>
      <c r="Q168" s="2"/>
    </row>
    <row r="169" thickBot="1" ht="12.75">
      <c r="A169" s="10"/>
      <c r="B169" s="59" t="s">
        <v>62</v>
      </c>
      <c r="C169" s="30"/>
      <c r="D169" s="30"/>
      <c r="E169" s="60" t="s">
        <v>63</v>
      </c>
      <c r="F169" s="30"/>
      <c r="G169" s="30"/>
      <c r="H169" s="61"/>
      <c r="I169" s="30"/>
      <c r="J169" s="61"/>
      <c r="K169" s="30"/>
      <c r="L169" s="30"/>
      <c r="M169" s="13"/>
      <c r="N169" s="2"/>
      <c r="O169" s="2"/>
      <c r="P169" s="2"/>
      <c r="Q169" s="2"/>
    </row>
    <row r="170" thickTop="1" ht="12.75">
      <c r="A170" s="10"/>
      <c r="B170" s="49">
        <v>26</v>
      </c>
      <c r="C170" s="50" t="s">
        <v>627</v>
      </c>
      <c r="D170" s="50">
        <v>1</v>
      </c>
      <c r="E170" s="50" t="s">
        <v>628</v>
      </c>
      <c r="F170" s="50" t="s">
        <v>7</v>
      </c>
      <c r="G170" s="51" t="s">
        <v>125</v>
      </c>
      <c r="H170" s="62">
        <v>40.950000000000003</v>
      </c>
      <c r="I170" s="63">
        <v>0</v>
      </c>
      <c r="J170" s="64">
        <f>ROUND(H170*I170,2)</f>
        <v>0</v>
      </c>
      <c r="K170" s="65">
        <v>0.20999999999999999</v>
      </c>
      <c r="L170" s="66">
        <f>ROUND(J170*1.21,2)</f>
        <v>0</v>
      </c>
      <c r="M170" s="13"/>
      <c r="N170" s="2"/>
      <c r="O170" s="2"/>
      <c r="P170" s="2"/>
      <c r="Q170" s="41">
        <f>IF(ISNUMBER(K170),IF(H170&gt;0,IF(I170&gt;0,J170,0),0),0)</f>
        <v>0</v>
      </c>
      <c r="R170" s="9">
        <f>IF(ISNUMBER(K170)=FALSE,J170,0)</f>
        <v>0</v>
      </c>
    </row>
    <row r="171" ht="12.75">
      <c r="A171" s="10"/>
      <c r="B171" s="57" t="s">
        <v>56</v>
      </c>
      <c r="C171" s="1"/>
      <c r="D171" s="1"/>
      <c r="E171" s="58" t="s">
        <v>629</v>
      </c>
      <c r="F171" s="1"/>
      <c r="G171" s="1"/>
      <c r="H171" s="48"/>
      <c r="I171" s="1"/>
      <c r="J171" s="48"/>
      <c r="K171" s="1"/>
      <c r="L171" s="1"/>
      <c r="M171" s="13"/>
      <c r="N171" s="2"/>
      <c r="O171" s="2"/>
      <c r="P171" s="2"/>
      <c r="Q171" s="2"/>
    </row>
    <row r="172" ht="12.75">
      <c r="A172" s="10"/>
      <c r="B172" s="57" t="s">
        <v>58</v>
      </c>
      <c r="C172" s="1"/>
      <c r="D172" s="1"/>
      <c r="E172" s="58" t="s">
        <v>630</v>
      </c>
      <c r="F172" s="1"/>
      <c r="G172" s="1"/>
      <c r="H172" s="48"/>
      <c r="I172" s="1"/>
      <c r="J172" s="48"/>
      <c r="K172" s="1"/>
      <c r="L172" s="1"/>
      <c r="M172" s="13"/>
      <c r="N172" s="2"/>
      <c r="O172" s="2"/>
      <c r="P172" s="2"/>
      <c r="Q172" s="2"/>
    </row>
    <row r="173" ht="12.75">
      <c r="A173" s="10"/>
      <c r="B173" s="57" t="s">
        <v>60</v>
      </c>
      <c r="C173" s="1"/>
      <c r="D173" s="1"/>
      <c r="E173" s="58" t="s">
        <v>234</v>
      </c>
      <c r="F173" s="1"/>
      <c r="G173" s="1"/>
      <c r="H173" s="48"/>
      <c r="I173" s="1"/>
      <c r="J173" s="48"/>
      <c r="K173" s="1"/>
      <c r="L173" s="1"/>
      <c r="M173" s="13"/>
      <c r="N173" s="2"/>
      <c r="O173" s="2"/>
      <c r="P173" s="2"/>
      <c r="Q173" s="2"/>
    </row>
    <row r="174" thickBot="1" ht="12.75">
      <c r="A174" s="10"/>
      <c r="B174" s="59" t="s">
        <v>62</v>
      </c>
      <c r="C174" s="30"/>
      <c r="D174" s="30"/>
      <c r="E174" s="60" t="s">
        <v>63</v>
      </c>
      <c r="F174" s="30"/>
      <c r="G174" s="30"/>
      <c r="H174" s="61"/>
      <c r="I174" s="30"/>
      <c r="J174" s="61"/>
      <c r="K174" s="30"/>
      <c r="L174" s="30"/>
      <c r="M174" s="13"/>
      <c r="N174" s="2"/>
      <c r="O174" s="2"/>
      <c r="P174" s="2"/>
      <c r="Q174" s="2"/>
    </row>
    <row r="175" thickTop="1" ht="12.75">
      <c r="A175" s="10"/>
      <c r="B175" s="49">
        <v>27</v>
      </c>
      <c r="C175" s="50" t="s">
        <v>627</v>
      </c>
      <c r="D175" s="50">
        <v>2</v>
      </c>
      <c r="E175" s="50" t="s">
        <v>628</v>
      </c>
      <c r="F175" s="50" t="s">
        <v>7</v>
      </c>
      <c r="G175" s="51" t="s">
        <v>125</v>
      </c>
      <c r="H175" s="62">
        <v>36.549999999999997</v>
      </c>
      <c r="I175" s="63">
        <v>0</v>
      </c>
      <c r="J175" s="64">
        <f>ROUND(H175*I175,2)</f>
        <v>0</v>
      </c>
      <c r="K175" s="65">
        <v>0.20999999999999999</v>
      </c>
      <c r="L175" s="66">
        <f>ROUND(J175*1.21,2)</f>
        <v>0</v>
      </c>
      <c r="M175" s="13"/>
      <c r="N175" s="2"/>
      <c r="O175" s="2"/>
      <c r="P175" s="2"/>
      <c r="Q175" s="41">
        <f>IF(ISNUMBER(K175),IF(H175&gt;0,IF(I175&gt;0,J175,0),0),0)</f>
        <v>0</v>
      </c>
      <c r="R175" s="9">
        <f>IF(ISNUMBER(K175)=FALSE,J175,0)</f>
        <v>0</v>
      </c>
    </row>
    <row r="176" ht="12.75">
      <c r="A176" s="10"/>
      <c r="B176" s="57" t="s">
        <v>56</v>
      </c>
      <c r="C176" s="1"/>
      <c r="D176" s="1"/>
      <c r="E176" s="58" t="s">
        <v>631</v>
      </c>
      <c r="F176" s="1"/>
      <c r="G176" s="1"/>
      <c r="H176" s="48"/>
      <c r="I176" s="1"/>
      <c r="J176" s="48"/>
      <c r="K176" s="1"/>
      <c r="L176" s="1"/>
      <c r="M176" s="13"/>
      <c r="N176" s="2"/>
      <c r="O176" s="2"/>
      <c r="P176" s="2"/>
      <c r="Q176" s="2"/>
    </row>
    <row r="177" ht="12.75">
      <c r="A177" s="10"/>
      <c r="B177" s="57" t="s">
        <v>58</v>
      </c>
      <c r="C177" s="1"/>
      <c r="D177" s="1"/>
      <c r="E177" s="58" t="s">
        <v>632</v>
      </c>
      <c r="F177" s="1"/>
      <c r="G177" s="1"/>
      <c r="H177" s="48"/>
      <c r="I177" s="1"/>
      <c r="J177" s="48"/>
      <c r="K177" s="1"/>
      <c r="L177" s="1"/>
      <c r="M177" s="13"/>
      <c r="N177" s="2"/>
      <c r="O177" s="2"/>
      <c r="P177" s="2"/>
      <c r="Q177" s="2"/>
    </row>
    <row r="178" ht="12.75">
      <c r="A178" s="10"/>
      <c r="B178" s="57" t="s">
        <v>60</v>
      </c>
      <c r="C178" s="1"/>
      <c r="D178" s="1"/>
      <c r="E178" s="58" t="s">
        <v>234</v>
      </c>
      <c r="F178" s="1"/>
      <c r="G178" s="1"/>
      <c r="H178" s="48"/>
      <c r="I178" s="1"/>
      <c r="J178" s="48"/>
      <c r="K178" s="1"/>
      <c r="L178" s="1"/>
      <c r="M178" s="13"/>
      <c r="N178" s="2"/>
      <c r="O178" s="2"/>
      <c r="P178" s="2"/>
      <c r="Q178" s="2"/>
    </row>
    <row r="179" thickBot="1" ht="12.75">
      <c r="A179" s="10"/>
      <c r="B179" s="59" t="s">
        <v>62</v>
      </c>
      <c r="C179" s="30"/>
      <c r="D179" s="30"/>
      <c r="E179" s="60" t="s">
        <v>63</v>
      </c>
      <c r="F179" s="30"/>
      <c r="G179" s="30"/>
      <c r="H179" s="61"/>
      <c r="I179" s="30"/>
      <c r="J179" s="61"/>
      <c r="K179" s="30"/>
      <c r="L179" s="30"/>
      <c r="M179" s="13"/>
      <c r="N179" s="2"/>
      <c r="O179" s="2"/>
      <c r="P179" s="2"/>
      <c r="Q179" s="2"/>
    </row>
    <row r="180" thickTop="1" ht="12.75">
      <c r="A180" s="10"/>
      <c r="B180" s="49">
        <v>28</v>
      </c>
      <c r="C180" s="50" t="s">
        <v>633</v>
      </c>
      <c r="D180" s="50" t="s">
        <v>7</v>
      </c>
      <c r="E180" s="50" t="s">
        <v>634</v>
      </c>
      <c r="F180" s="50" t="s">
        <v>7</v>
      </c>
      <c r="G180" s="51" t="s">
        <v>125</v>
      </c>
      <c r="H180" s="62">
        <v>3</v>
      </c>
      <c r="I180" s="63">
        <v>0</v>
      </c>
      <c r="J180" s="64">
        <f>ROUND(H180*I180,2)</f>
        <v>0</v>
      </c>
      <c r="K180" s="65">
        <v>0.20999999999999999</v>
      </c>
      <c r="L180" s="66">
        <f>ROUND(J180*1.21,2)</f>
        <v>0</v>
      </c>
      <c r="M180" s="13"/>
      <c r="N180" s="2"/>
      <c r="O180" s="2"/>
      <c r="P180" s="2"/>
      <c r="Q180" s="41">
        <f>IF(ISNUMBER(K180),IF(H180&gt;0,IF(I180&gt;0,J180,0),0),0)</f>
        <v>0</v>
      </c>
      <c r="R180" s="9">
        <f>IF(ISNUMBER(K180)=FALSE,J180,0)</f>
        <v>0</v>
      </c>
    </row>
    <row r="181" ht="12.75">
      <c r="A181" s="10"/>
      <c r="B181" s="57" t="s">
        <v>56</v>
      </c>
      <c r="C181" s="1"/>
      <c r="D181" s="1"/>
      <c r="E181" s="58" t="s">
        <v>635</v>
      </c>
      <c r="F181" s="1"/>
      <c r="G181" s="1"/>
      <c r="H181" s="48"/>
      <c r="I181" s="1"/>
      <c r="J181" s="48"/>
      <c r="K181" s="1"/>
      <c r="L181" s="1"/>
      <c r="M181" s="13"/>
      <c r="N181" s="2"/>
      <c r="O181" s="2"/>
      <c r="P181" s="2"/>
      <c r="Q181" s="2"/>
    </row>
    <row r="182" ht="12.75">
      <c r="A182" s="10"/>
      <c r="B182" s="57" t="s">
        <v>58</v>
      </c>
      <c r="C182" s="1"/>
      <c r="D182" s="1"/>
      <c r="E182" s="58" t="s">
        <v>559</v>
      </c>
      <c r="F182" s="1"/>
      <c r="G182" s="1"/>
      <c r="H182" s="48"/>
      <c r="I182" s="1"/>
      <c r="J182" s="48"/>
      <c r="K182" s="1"/>
      <c r="L182" s="1"/>
      <c r="M182" s="13"/>
      <c r="N182" s="2"/>
      <c r="O182" s="2"/>
      <c r="P182" s="2"/>
      <c r="Q182" s="2"/>
    </row>
    <row r="183" ht="12.75">
      <c r="A183" s="10"/>
      <c r="B183" s="57" t="s">
        <v>60</v>
      </c>
      <c r="C183" s="1"/>
      <c r="D183" s="1"/>
      <c r="E183" s="58" t="s">
        <v>234</v>
      </c>
      <c r="F183" s="1"/>
      <c r="G183" s="1"/>
      <c r="H183" s="48"/>
      <c r="I183" s="1"/>
      <c r="J183" s="48"/>
      <c r="K183" s="1"/>
      <c r="L183" s="1"/>
      <c r="M183" s="13"/>
      <c r="N183" s="2"/>
      <c r="O183" s="2"/>
      <c r="P183" s="2"/>
      <c r="Q183" s="2"/>
    </row>
    <row r="184" thickBot="1" ht="12.75">
      <c r="A184" s="10"/>
      <c r="B184" s="59" t="s">
        <v>62</v>
      </c>
      <c r="C184" s="30"/>
      <c r="D184" s="30"/>
      <c r="E184" s="60" t="s">
        <v>63</v>
      </c>
      <c r="F184" s="30"/>
      <c r="G184" s="30"/>
      <c r="H184" s="61"/>
      <c r="I184" s="30"/>
      <c r="J184" s="61"/>
      <c r="K184" s="30"/>
      <c r="L184" s="30"/>
      <c r="M184" s="13"/>
      <c r="N184" s="2"/>
      <c r="O184" s="2"/>
      <c r="P184" s="2"/>
      <c r="Q184" s="2"/>
    </row>
    <row r="185" thickTop="1" thickBot="1" ht="25" customHeight="1">
      <c r="A185" s="10"/>
      <c r="B185" s="1"/>
      <c r="C185" s="67">
        <v>4</v>
      </c>
      <c r="D185" s="1"/>
      <c r="E185" s="67" t="s">
        <v>96</v>
      </c>
      <c r="F185" s="1"/>
      <c r="G185" s="68" t="s">
        <v>86</v>
      </c>
      <c r="H185" s="69">
        <f>J160+J165+J170+J175+J180</f>
        <v>0</v>
      </c>
      <c r="I185" s="68" t="s">
        <v>87</v>
      </c>
      <c r="J185" s="70">
        <f>(L185-H185)</f>
        <v>0</v>
      </c>
      <c r="K185" s="68" t="s">
        <v>88</v>
      </c>
      <c r="L185" s="71">
        <f>ROUND((J160+J165+J170+J175+J180)*1.21,2)</f>
        <v>0</v>
      </c>
      <c r="M185" s="13"/>
      <c r="N185" s="2"/>
      <c r="O185" s="2"/>
      <c r="P185" s="2"/>
      <c r="Q185" s="41">
        <f>0+Q160+Q165+Q170+Q175+Q180</f>
        <v>0</v>
      </c>
      <c r="R185" s="9">
        <f>0+R160+R165+R170+R175+R180</f>
        <v>0</v>
      </c>
      <c r="S185" s="72">
        <f>Q185*(1+J185)+R185</f>
        <v>0</v>
      </c>
    </row>
    <row r="186" thickTop="1" thickBot="1" ht="25" customHeight="1">
      <c r="A186" s="10"/>
      <c r="B186" s="73"/>
      <c r="C186" s="73"/>
      <c r="D186" s="73"/>
      <c r="E186" s="73"/>
      <c r="F186" s="73"/>
      <c r="G186" s="74" t="s">
        <v>89</v>
      </c>
      <c r="H186" s="75">
        <f>0+J160+J165+J170+J175+J180</f>
        <v>0</v>
      </c>
      <c r="I186" s="74" t="s">
        <v>90</v>
      </c>
      <c r="J186" s="76">
        <f>0+J185</f>
        <v>0</v>
      </c>
      <c r="K186" s="74" t="s">
        <v>91</v>
      </c>
      <c r="L186" s="77">
        <f>0+L185</f>
        <v>0</v>
      </c>
      <c r="M186" s="13"/>
      <c r="N186" s="2"/>
      <c r="O186" s="2"/>
      <c r="P186" s="2"/>
      <c r="Q186" s="2"/>
    </row>
    <row r="187" ht="40" customHeight="1">
      <c r="A187" s="10"/>
      <c r="B187" s="82" t="s">
        <v>636</v>
      </c>
      <c r="C187" s="1"/>
      <c r="D187" s="1"/>
      <c r="E187" s="1"/>
      <c r="F187" s="1"/>
      <c r="G187" s="1"/>
      <c r="H187" s="48"/>
      <c r="I187" s="1"/>
      <c r="J187" s="48"/>
      <c r="K187" s="1"/>
      <c r="L187" s="1"/>
      <c r="M187" s="13"/>
      <c r="N187" s="2"/>
      <c r="O187" s="2"/>
      <c r="P187" s="2"/>
      <c r="Q187" s="2"/>
    </row>
    <row r="188" ht="12.75">
      <c r="A188" s="10"/>
      <c r="B188" s="49">
        <v>29</v>
      </c>
      <c r="C188" s="50" t="s">
        <v>637</v>
      </c>
      <c r="D188" s="50" t="s">
        <v>7</v>
      </c>
      <c r="E188" s="50" t="s">
        <v>638</v>
      </c>
      <c r="F188" s="50" t="s">
        <v>7</v>
      </c>
      <c r="G188" s="51" t="s">
        <v>182</v>
      </c>
      <c r="H188" s="52">
        <v>72</v>
      </c>
      <c r="I188" s="53">
        <v>0</v>
      </c>
      <c r="J188" s="54">
        <f>ROUND(H188*I188,2)</f>
        <v>0</v>
      </c>
      <c r="K188" s="55">
        <v>0.20999999999999999</v>
      </c>
      <c r="L188" s="56">
        <f>ROUND(J188*1.21,2)</f>
        <v>0</v>
      </c>
      <c r="M188" s="13"/>
      <c r="N188" s="2"/>
      <c r="O188" s="2"/>
      <c r="P188" s="2"/>
      <c r="Q188" s="41">
        <f>IF(ISNUMBER(K188),IF(H188&gt;0,IF(I188&gt;0,J188,0),0),0)</f>
        <v>0</v>
      </c>
      <c r="R188" s="9">
        <f>IF(ISNUMBER(K188)=FALSE,J188,0)</f>
        <v>0</v>
      </c>
    </row>
    <row r="189" ht="12.75">
      <c r="A189" s="10"/>
      <c r="B189" s="57" t="s">
        <v>56</v>
      </c>
      <c r="C189" s="1"/>
      <c r="D189" s="1"/>
      <c r="E189" s="58" t="s">
        <v>639</v>
      </c>
      <c r="F189" s="1"/>
      <c r="G189" s="1"/>
      <c r="H189" s="48"/>
      <c r="I189" s="1"/>
      <c r="J189" s="48"/>
      <c r="K189" s="1"/>
      <c r="L189" s="1"/>
      <c r="M189" s="13"/>
      <c r="N189" s="2"/>
      <c r="O189" s="2"/>
      <c r="P189" s="2"/>
      <c r="Q189" s="2"/>
    </row>
    <row r="190" ht="12.75">
      <c r="A190" s="10"/>
      <c r="B190" s="57" t="s">
        <v>58</v>
      </c>
      <c r="C190" s="1"/>
      <c r="D190" s="1"/>
      <c r="E190" s="58" t="s">
        <v>640</v>
      </c>
      <c r="F190" s="1"/>
      <c r="G190" s="1"/>
      <c r="H190" s="48"/>
      <c r="I190" s="1"/>
      <c r="J190" s="48"/>
      <c r="K190" s="1"/>
      <c r="L190" s="1"/>
      <c r="M190" s="13"/>
      <c r="N190" s="2"/>
      <c r="O190" s="2"/>
      <c r="P190" s="2"/>
      <c r="Q190" s="2"/>
    </row>
    <row r="191" ht="12.75">
      <c r="A191" s="10"/>
      <c r="B191" s="57" t="s">
        <v>60</v>
      </c>
      <c r="C191" s="1"/>
      <c r="D191" s="1"/>
      <c r="E191" s="58" t="s">
        <v>641</v>
      </c>
      <c r="F191" s="1"/>
      <c r="G191" s="1"/>
      <c r="H191" s="48"/>
      <c r="I191" s="1"/>
      <c r="J191" s="48"/>
      <c r="K191" s="1"/>
      <c r="L191" s="1"/>
      <c r="M191" s="13"/>
      <c r="N191" s="2"/>
      <c r="O191" s="2"/>
      <c r="P191" s="2"/>
      <c r="Q191" s="2"/>
    </row>
    <row r="192" thickBot="1" ht="12.75">
      <c r="A192" s="10"/>
      <c r="B192" s="59" t="s">
        <v>62</v>
      </c>
      <c r="C192" s="30"/>
      <c r="D192" s="30"/>
      <c r="E192" s="60" t="s">
        <v>63</v>
      </c>
      <c r="F192" s="30"/>
      <c r="G192" s="30"/>
      <c r="H192" s="61"/>
      <c r="I192" s="30"/>
      <c r="J192" s="61"/>
      <c r="K192" s="30"/>
      <c r="L192" s="30"/>
      <c r="M192" s="13"/>
      <c r="N192" s="2"/>
      <c r="O192" s="2"/>
      <c r="P192" s="2"/>
      <c r="Q192" s="2"/>
    </row>
    <row r="193" thickTop="1" ht="12.75">
      <c r="A193" s="10"/>
      <c r="B193" s="49">
        <v>30</v>
      </c>
      <c r="C193" s="50" t="s">
        <v>642</v>
      </c>
      <c r="D193" s="50" t="s">
        <v>7</v>
      </c>
      <c r="E193" s="50" t="s">
        <v>643</v>
      </c>
      <c r="F193" s="50" t="s">
        <v>7</v>
      </c>
      <c r="G193" s="51" t="s">
        <v>182</v>
      </c>
      <c r="H193" s="62">
        <v>72</v>
      </c>
      <c r="I193" s="63">
        <v>0</v>
      </c>
      <c r="J193" s="64">
        <f>ROUND(H193*I193,2)</f>
        <v>0</v>
      </c>
      <c r="K193" s="65">
        <v>0.20999999999999999</v>
      </c>
      <c r="L193" s="66">
        <f>ROUND(J193*1.21,2)</f>
        <v>0</v>
      </c>
      <c r="M193" s="13"/>
      <c r="N193" s="2"/>
      <c r="O193" s="2"/>
      <c r="P193" s="2"/>
      <c r="Q193" s="41">
        <f>IF(ISNUMBER(K193),IF(H193&gt;0,IF(I193&gt;0,J193,0),0),0)</f>
        <v>0</v>
      </c>
      <c r="R193" s="9">
        <f>IF(ISNUMBER(K193)=FALSE,J193,0)</f>
        <v>0</v>
      </c>
    </row>
    <row r="194" ht="12.75">
      <c r="A194" s="10"/>
      <c r="B194" s="57" t="s">
        <v>56</v>
      </c>
      <c r="C194" s="1"/>
      <c r="D194" s="1"/>
      <c r="E194" s="58" t="s">
        <v>644</v>
      </c>
      <c r="F194" s="1"/>
      <c r="G194" s="1"/>
      <c r="H194" s="48"/>
      <c r="I194" s="1"/>
      <c r="J194" s="48"/>
      <c r="K194" s="1"/>
      <c r="L194" s="1"/>
      <c r="M194" s="13"/>
      <c r="N194" s="2"/>
      <c r="O194" s="2"/>
      <c r="P194" s="2"/>
      <c r="Q194" s="2"/>
    </row>
    <row r="195" ht="12.75">
      <c r="A195" s="10"/>
      <c r="B195" s="57" t="s">
        <v>58</v>
      </c>
      <c r="C195" s="1"/>
      <c r="D195" s="1"/>
      <c r="E195" s="58" t="s">
        <v>640</v>
      </c>
      <c r="F195" s="1"/>
      <c r="G195" s="1"/>
      <c r="H195" s="48"/>
      <c r="I195" s="1"/>
      <c r="J195" s="48"/>
      <c r="K195" s="1"/>
      <c r="L195" s="1"/>
      <c r="M195" s="13"/>
      <c r="N195" s="2"/>
      <c r="O195" s="2"/>
      <c r="P195" s="2"/>
      <c r="Q195" s="2"/>
    </row>
    <row r="196" ht="12.75">
      <c r="A196" s="10"/>
      <c r="B196" s="57" t="s">
        <v>60</v>
      </c>
      <c r="C196" s="1"/>
      <c r="D196" s="1"/>
      <c r="E196" s="58" t="s">
        <v>645</v>
      </c>
      <c r="F196" s="1"/>
      <c r="G196" s="1"/>
      <c r="H196" s="48"/>
      <c r="I196" s="1"/>
      <c r="J196" s="48"/>
      <c r="K196" s="1"/>
      <c r="L196" s="1"/>
      <c r="M196" s="13"/>
      <c r="N196" s="2"/>
      <c r="O196" s="2"/>
      <c r="P196" s="2"/>
      <c r="Q196" s="2"/>
    </row>
    <row r="197" thickBot="1" ht="12.75">
      <c r="A197" s="10"/>
      <c r="B197" s="59" t="s">
        <v>62</v>
      </c>
      <c r="C197" s="30"/>
      <c r="D197" s="30"/>
      <c r="E197" s="60" t="s">
        <v>63</v>
      </c>
      <c r="F197" s="30"/>
      <c r="G197" s="30"/>
      <c r="H197" s="61"/>
      <c r="I197" s="30"/>
      <c r="J197" s="61"/>
      <c r="K197" s="30"/>
      <c r="L197" s="30"/>
      <c r="M197" s="13"/>
      <c r="N197" s="2"/>
      <c r="O197" s="2"/>
      <c r="P197" s="2"/>
      <c r="Q197" s="2"/>
    </row>
    <row r="198" thickTop="1" ht="12.75">
      <c r="A198" s="10"/>
      <c r="B198" s="49">
        <v>31</v>
      </c>
      <c r="C198" s="50" t="s">
        <v>646</v>
      </c>
      <c r="D198" s="50" t="s">
        <v>7</v>
      </c>
      <c r="E198" s="50" t="s">
        <v>647</v>
      </c>
      <c r="F198" s="50" t="s">
        <v>7</v>
      </c>
      <c r="G198" s="51" t="s">
        <v>182</v>
      </c>
      <c r="H198" s="62">
        <v>13.1</v>
      </c>
      <c r="I198" s="63">
        <v>0</v>
      </c>
      <c r="J198" s="64">
        <f>ROUND(H198*I198,2)</f>
        <v>0</v>
      </c>
      <c r="K198" s="65">
        <v>0.20999999999999999</v>
      </c>
      <c r="L198" s="66">
        <f>ROUND(J198*1.21,2)</f>
        <v>0</v>
      </c>
      <c r="M198" s="13"/>
      <c r="N198" s="2"/>
      <c r="O198" s="2"/>
      <c r="P198" s="2"/>
      <c r="Q198" s="41">
        <f>IF(ISNUMBER(K198),IF(H198&gt;0,IF(I198&gt;0,J198,0),0),0)</f>
        <v>0</v>
      </c>
      <c r="R198" s="9">
        <f>IF(ISNUMBER(K198)=FALSE,J198,0)</f>
        <v>0</v>
      </c>
    </row>
    <row r="199" ht="12.75">
      <c r="A199" s="10"/>
      <c r="B199" s="57" t="s">
        <v>56</v>
      </c>
      <c r="C199" s="1"/>
      <c r="D199" s="1"/>
      <c r="E199" s="58" t="s">
        <v>648</v>
      </c>
      <c r="F199" s="1"/>
      <c r="G199" s="1"/>
      <c r="H199" s="48"/>
      <c r="I199" s="1"/>
      <c r="J199" s="48"/>
      <c r="K199" s="1"/>
      <c r="L199" s="1"/>
      <c r="M199" s="13"/>
      <c r="N199" s="2"/>
      <c r="O199" s="2"/>
      <c r="P199" s="2"/>
      <c r="Q199" s="2"/>
    </row>
    <row r="200" ht="12.75">
      <c r="A200" s="10"/>
      <c r="B200" s="57" t="s">
        <v>58</v>
      </c>
      <c r="C200" s="1"/>
      <c r="D200" s="1"/>
      <c r="E200" s="58" t="s">
        <v>649</v>
      </c>
      <c r="F200" s="1"/>
      <c r="G200" s="1"/>
      <c r="H200" s="48"/>
      <c r="I200" s="1"/>
      <c r="J200" s="48"/>
      <c r="K200" s="1"/>
      <c r="L200" s="1"/>
      <c r="M200" s="13"/>
      <c r="N200" s="2"/>
      <c r="O200" s="2"/>
      <c r="P200" s="2"/>
      <c r="Q200" s="2"/>
    </row>
    <row r="201" ht="12.75">
      <c r="A201" s="10"/>
      <c r="B201" s="57" t="s">
        <v>60</v>
      </c>
      <c r="C201" s="1"/>
      <c r="D201" s="1"/>
      <c r="E201" s="58" t="s">
        <v>650</v>
      </c>
      <c r="F201" s="1"/>
      <c r="G201" s="1"/>
      <c r="H201" s="48"/>
      <c r="I201" s="1"/>
      <c r="J201" s="48"/>
      <c r="K201" s="1"/>
      <c r="L201" s="1"/>
      <c r="M201" s="13"/>
      <c r="N201" s="2"/>
      <c r="O201" s="2"/>
      <c r="P201" s="2"/>
      <c r="Q201" s="2"/>
    </row>
    <row r="202" thickBot="1" ht="12.75">
      <c r="A202" s="10"/>
      <c r="B202" s="59" t="s">
        <v>62</v>
      </c>
      <c r="C202" s="30"/>
      <c r="D202" s="30"/>
      <c r="E202" s="60" t="s">
        <v>63</v>
      </c>
      <c r="F202" s="30"/>
      <c r="G202" s="30"/>
      <c r="H202" s="61"/>
      <c r="I202" s="30"/>
      <c r="J202" s="61"/>
      <c r="K202" s="30"/>
      <c r="L202" s="30"/>
      <c r="M202" s="13"/>
      <c r="N202" s="2"/>
      <c r="O202" s="2"/>
      <c r="P202" s="2"/>
      <c r="Q202" s="2"/>
    </row>
    <row r="203" thickTop="1" thickBot="1" ht="25" customHeight="1">
      <c r="A203" s="10"/>
      <c r="B203" s="1"/>
      <c r="C203" s="67">
        <v>7</v>
      </c>
      <c r="D203" s="1"/>
      <c r="E203" s="67" t="s">
        <v>543</v>
      </c>
      <c r="F203" s="1"/>
      <c r="G203" s="68" t="s">
        <v>86</v>
      </c>
      <c r="H203" s="69">
        <f>J188+J193+J198</f>
        <v>0</v>
      </c>
      <c r="I203" s="68" t="s">
        <v>87</v>
      </c>
      <c r="J203" s="70">
        <f>(L203-H203)</f>
        <v>0</v>
      </c>
      <c r="K203" s="68" t="s">
        <v>88</v>
      </c>
      <c r="L203" s="71">
        <f>ROUND((J188+J193+J198)*1.21,2)</f>
        <v>0</v>
      </c>
      <c r="M203" s="13"/>
      <c r="N203" s="2"/>
      <c r="O203" s="2"/>
      <c r="P203" s="2"/>
      <c r="Q203" s="41">
        <f>0+Q188+Q193+Q198</f>
        <v>0</v>
      </c>
      <c r="R203" s="9">
        <f>0+R188+R193+R198</f>
        <v>0</v>
      </c>
      <c r="S203" s="72">
        <f>Q203*(1+J203)+R203</f>
        <v>0</v>
      </c>
    </row>
    <row r="204" thickTop="1" thickBot="1" ht="25" customHeight="1">
      <c r="A204" s="10"/>
      <c r="B204" s="73"/>
      <c r="C204" s="73"/>
      <c r="D204" s="73"/>
      <c r="E204" s="73"/>
      <c r="F204" s="73"/>
      <c r="G204" s="74" t="s">
        <v>89</v>
      </c>
      <c r="H204" s="75">
        <f>0+J188+J193+J198</f>
        <v>0</v>
      </c>
      <c r="I204" s="74" t="s">
        <v>90</v>
      </c>
      <c r="J204" s="76">
        <f>0+J203</f>
        <v>0</v>
      </c>
      <c r="K204" s="74" t="s">
        <v>91</v>
      </c>
      <c r="L204" s="77">
        <f>0+L203</f>
        <v>0</v>
      </c>
      <c r="M204" s="13"/>
      <c r="N204" s="2"/>
      <c r="O204" s="2"/>
      <c r="P204" s="2"/>
      <c r="Q204" s="2"/>
    </row>
    <row r="205" ht="40" customHeight="1">
      <c r="A205" s="10"/>
      <c r="B205" s="82" t="s">
        <v>273</v>
      </c>
      <c r="C205" s="1"/>
      <c r="D205" s="1"/>
      <c r="E205" s="1"/>
      <c r="F205" s="1"/>
      <c r="G205" s="1"/>
      <c r="H205" s="48"/>
      <c r="I205" s="1"/>
      <c r="J205" s="48"/>
      <c r="K205" s="1"/>
      <c r="L205" s="1"/>
      <c r="M205" s="13"/>
      <c r="N205" s="2"/>
      <c r="O205" s="2"/>
      <c r="P205" s="2"/>
      <c r="Q205" s="2"/>
    </row>
    <row r="206" ht="12.75">
      <c r="A206" s="10"/>
      <c r="B206" s="49">
        <v>32</v>
      </c>
      <c r="C206" s="50" t="s">
        <v>651</v>
      </c>
      <c r="D206" s="50" t="s">
        <v>7</v>
      </c>
      <c r="E206" s="50" t="s">
        <v>652</v>
      </c>
      <c r="F206" s="50" t="s">
        <v>7</v>
      </c>
      <c r="G206" s="51" t="s">
        <v>204</v>
      </c>
      <c r="H206" s="52">
        <v>8</v>
      </c>
      <c r="I206" s="53">
        <v>0</v>
      </c>
      <c r="J206" s="54">
        <f>ROUND(H206*I206,2)</f>
        <v>0</v>
      </c>
      <c r="K206" s="55">
        <v>0.20999999999999999</v>
      </c>
      <c r="L206" s="56">
        <f>ROUND(J206*1.21,2)</f>
        <v>0</v>
      </c>
      <c r="M206" s="13"/>
      <c r="N206" s="2"/>
      <c r="O206" s="2"/>
      <c r="P206" s="2"/>
      <c r="Q206" s="41">
        <f>IF(ISNUMBER(K206),IF(H206&gt;0,IF(I206&gt;0,J206,0),0),0)</f>
        <v>0</v>
      </c>
      <c r="R206" s="9">
        <f>IF(ISNUMBER(K206)=FALSE,J206,0)</f>
        <v>0</v>
      </c>
    </row>
    <row r="207" ht="12.75">
      <c r="A207" s="10"/>
      <c r="B207" s="57" t="s">
        <v>56</v>
      </c>
      <c r="C207" s="1"/>
      <c r="D207" s="1"/>
      <c r="E207" s="58" t="s">
        <v>653</v>
      </c>
      <c r="F207" s="1"/>
      <c r="G207" s="1"/>
      <c r="H207" s="48"/>
      <c r="I207" s="1"/>
      <c r="J207" s="48"/>
      <c r="K207" s="1"/>
      <c r="L207" s="1"/>
      <c r="M207" s="13"/>
      <c r="N207" s="2"/>
      <c r="O207" s="2"/>
      <c r="P207" s="2"/>
      <c r="Q207" s="2"/>
    </row>
    <row r="208" ht="12.75">
      <c r="A208" s="10"/>
      <c r="B208" s="57" t="s">
        <v>58</v>
      </c>
      <c r="C208" s="1"/>
      <c r="D208" s="1"/>
      <c r="E208" s="58" t="s">
        <v>654</v>
      </c>
      <c r="F208" s="1"/>
      <c r="G208" s="1"/>
      <c r="H208" s="48"/>
      <c r="I208" s="1"/>
      <c r="J208" s="48"/>
      <c r="K208" s="1"/>
      <c r="L208" s="1"/>
      <c r="M208" s="13"/>
      <c r="N208" s="2"/>
      <c r="O208" s="2"/>
      <c r="P208" s="2"/>
      <c r="Q208" s="2"/>
    </row>
    <row r="209" ht="12.75">
      <c r="A209" s="10"/>
      <c r="B209" s="57" t="s">
        <v>60</v>
      </c>
      <c r="C209" s="1"/>
      <c r="D209" s="1"/>
      <c r="E209" s="58" t="s">
        <v>655</v>
      </c>
      <c r="F209" s="1"/>
      <c r="G209" s="1"/>
      <c r="H209" s="48"/>
      <c r="I209" s="1"/>
      <c r="J209" s="48"/>
      <c r="K209" s="1"/>
      <c r="L209" s="1"/>
      <c r="M209" s="13"/>
      <c r="N209" s="2"/>
      <c r="O209" s="2"/>
      <c r="P209" s="2"/>
      <c r="Q209" s="2"/>
    </row>
    <row r="210" thickBot="1" ht="12.75">
      <c r="A210" s="10"/>
      <c r="B210" s="59" t="s">
        <v>62</v>
      </c>
      <c r="C210" s="30"/>
      <c r="D210" s="30"/>
      <c r="E210" s="60" t="s">
        <v>63</v>
      </c>
      <c r="F210" s="30"/>
      <c r="G210" s="30"/>
      <c r="H210" s="61"/>
      <c r="I210" s="30"/>
      <c r="J210" s="61"/>
      <c r="K210" s="30"/>
      <c r="L210" s="30"/>
      <c r="M210" s="13"/>
      <c r="N210" s="2"/>
      <c r="O210" s="2"/>
      <c r="P210" s="2"/>
      <c r="Q210" s="2"/>
    </row>
    <row r="211" thickTop="1" ht="12.75">
      <c r="A211" s="10"/>
      <c r="B211" s="49">
        <v>33</v>
      </c>
      <c r="C211" s="50" t="s">
        <v>656</v>
      </c>
      <c r="D211" s="50" t="s">
        <v>7</v>
      </c>
      <c r="E211" s="50" t="s">
        <v>657</v>
      </c>
      <c r="F211" s="50" t="s">
        <v>7</v>
      </c>
      <c r="G211" s="51" t="s">
        <v>204</v>
      </c>
      <c r="H211" s="62">
        <v>30</v>
      </c>
      <c r="I211" s="63">
        <v>0</v>
      </c>
      <c r="J211" s="64">
        <f>ROUND(H211*I211,2)</f>
        <v>0</v>
      </c>
      <c r="K211" s="65">
        <v>0.20999999999999999</v>
      </c>
      <c r="L211" s="66">
        <f>ROUND(J211*1.21,2)</f>
        <v>0</v>
      </c>
      <c r="M211" s="13"/>
      <c r="N211" s="2"/>
      <c r="O211" s="2"/>
      <c r="P211" s="2"/>
      <c r="Q211" s="41">
        <f>IF(ISNUMBER(K211),IF(H211&gt;0,IF(I211&gt;0,J211,0),0),0)</f>
        <v>0</v>
      </c>
      <c r="R211" s="9">
        <f>IF(ISNUMBER(K211)=FALSE,J211,0)</f>
        <v>0</v>
      </c>
    </row>
    <row r="212" ht="12.75">
      <c r="A212" s="10"/>
      <c r="B212" s="57" t="s">
        <v>56</v>
      </c>
      <c r="C212" s="1"/>
      <c r="D212" s="1"/>
      <c r="E212" s="58" t="s">
        <v>658</v>
      </c>
      <c r="F212" s="1"/>
      <c r="G212" s="1"/>
      <c r="H212" s="48"/>
      <c r="I212" s="1"/>
      <c r="J212" s="48"/>
      <c r="K212" s="1"/>
      <c r="L212" s="1"/>
      <c r="M212" s="13"/>
      <c r="N212" s="2"/>
      <c r="O212" s="2"/>
      <c r="P212" s="2"/>
      <c r="Q212" s="2"/>
    </row>
    <row r="213" ht="12.75">
      <c r="A213" s="10"/>
      <c r="B213" s="57" t="s">
        <v>58</v>
      </c>
      <c r="C213" s="1"/>
      <c r="D213" s="1"/>
      <c r="E213" s="58" t="s">
        <v>398</v>
      </c>
      <c r="F213" s="1"/>
      <c r="G213" s="1"/>
      <c r="H213" s="48"/>
      <c r="I213" s="1"/>
      <c r="J213" s="48"/>
      <c r="K213" s="1"/>
      <c r="L213" s="1"/>
      <c r="M213" s="13"/>
      <c r="N213" s="2"/>
      <c r="O213" s="2"/>
      <c r="P213" s="2"/>
      <c r="Q213" s="2"/>
    </row>
    <row r="214" ht="12.75">
      <c r="A214" s="10"/>
      <c r="B214" s="57" t="s">
        <v>60</v>
      </c>
      <c r="C214" s="1"/>
      <c r="D214" s="1"/>
      <c r="E214" s="58" t="s">
        <v>655</v>
      </c>
      <c r="F214" s="1"/>
      <c r="G214" s="1"/>
      <c r="H214" s="48"/>
      <c r="I214" s="1"/>
      <c r="J214" s="48"/>
      <c r="K214" s="1"/>
      <c r="L214" s="1"/>
      <c r="M214" s="13"/>
      <c r="N214" s="2"/>
      <c r="O214" s="2"/>
      <c r="P214" s="2"/>
      <c r="Q214" s="2"/>
    </row>
    <row r="215" thickBot="1" ht="12.75">
      <c r="A215" s="10"/>
      <c r="B215" s="59" t="s">
        <v>62</v>
      </c>
      <c r="C215" s="30"/>
      <c r="D215" s="30"/>
      <c r="E215" s="60" t="s">
        <v>63</v>
      </c>
      <c r="F215" s="30"/>
      <c r="G215" s="30"/>
      <c r="H215" s="61"/>
      <c r="I215" s="30"/>
      <c r="J215" s="61"/>
      <c r="K215" s="30"/>
      <c r="L215" s="30"/>
      <c r="M215" s="13"/>
      <c r="N215" s="2"/>
      <c r="O215" s="2"/>
      <c r="P215" s="2"/>
      <c r="Q215" s="2"/>
    </row>
    <row r="216" thickTop="1" thickBot="1" ht="25" customHeight="1">
      <c r="A216" s="10"/>
      <c r="B216" s="1"/>
      <c r="C216" s="67">
        <v>8</v>
      </c>
      <c r="D216" s="1"/>
      <c r="E216" s="67" t="s">
        <v>98</v>
      </c>
      <c r="F216" s="1"/>
      <c r="G216" s="68" t="s">
        <v>86</v>
      </c>
      <c r="H216" s="69">
        <f>J206+J211</f>
        <v>0</v>
      </c>
      <c r="I216" s="68" t="s">
        <v>87</v>
      </c>
      <c r="J216" s="70">
        <f>(L216-H216)</f>
        <v>0</v>
      </c>
      <c r="K216" s="68" t="s">
        <v>88</v>
      </c>
      <c r="L216" s="71">
        <f>ROUND((J206+J211)*1.21,2)</f>
        <v>0</v>
      </c>
      <c r="M216" s="13"/>
      <c r="N216" s="2"/>
      <c r="O216" s="2"/>
      <c r="P216" s="2"/>
      <c r="Q216" s="41">
        <f>0+Q206+Q211</f>
        <v>0</v>
      </c>
      <c r="R216" s="9">
        <f>0+R206+R211</f>
        <v>0</v>
      </c>
      <c r="S216" s="72">
        <f>Q216*(1+J216)+R216</f>
        <v>0</v>
      </c>
    </row>
    <row r="217" thickTop="1" thickBot="1" ht="25" customHeight="1">
      <c r="A217" s="10"/>
      <c r="B217" s="73"/>
      <c r="C217" s="73"/>
      <c r="D217" s="73"/>
      <c r="E217" s="73"/>
      <c r="F217" s="73"/>
      <c r="G217" s="74" t="s">
        <v>89</v>
      </c>
      <c r="H217" s="75">
        <f>0+J206+J211</f>
        <v>0</v>
      </c>
      <c r="I217" s="74" t="s">
        <v>90</v>
      </c>
      <c r="J217" s="76">
        <f>0+J216</f>
        <v>0</v>
      </c>
      <c r="K217" s="74" t="s">
        <v>91</v>
      </c>
      <c r="L217" s="77">
        <f>0+L216</f>
        <v>0</v>
      </c>
      <c r="M217" s="13"/>
      <c r="N217" s="2"/>
      <c r="O217" s="2"/>
      <c r="P217" s="2"/>
      <c r="Q217" s="2"/>
    </row>
    <row r="218" ht="40" customHeight="1">
      <c r="A218" s="10"/>
      <c r="B218" s="82" t="s">
        <v>284</v>
      </c>
      <c r="C218" s="1"/>
      <c r="D218" s="1"/>
      <c r="E218" s="1"/>
      <c r="F218" s="1"/>
      <c r="G218" s="1"/>
      <c r="H218" s="48"/>
      <c r="I218" s="1"/>
      <c r="J218" s="48"/>
      <c r="K218" s="1"/>
      <c r="L218" s="1"/>
      <c r="M218" s="13"/>
      <c r="N218" s="2"/>
      <c r="O218" s="2"/>
      <c r="P218" s="2"/>
      <c r="Q218" s="2"/>
    </row>
    <row r="219" ht="12.75">
      <c r="A219" s="10"/>
      <c r="B219" s="49">
        <v>34</v>
      </c>
      <c r="C219" s="50" t="s">
        <v>659</v>
      </c>
      <c r="D219" s="50" t="s">
        <v>7</v>
      </c>
      <c r="E219" s="50" t="s">
        <v>660</v>
      </c>
      <c r="F219" s="50" t="s">
        <v>7</v>
      </c>
      <c r="G219" s="51" t="s">
        <v>204</v>
      </c>
      <c r="H219" s="52">
        <v>30</v>
      </c>
      <c r="I219" s="53">
        <v>0</v>
      </c>
      <c r="J219" s="54">
        <f>ROUND(H219*I219,2)</f>
        <v>0</v>
      </c>
      <c r="K219" s="55">
        <v>0.20999999999999999</v>
      </c>
      <c r="L219" s="56">
        <f>ROUND(J219*1.21,2)</f>
        <v>0</v>
      </c>
      <c r="M219" s="13"/>
      <c r="N219" s="2"/>
      <c r="O219" s="2"/>
      <c r="P219" s="2"/>
      <c r="Q219" s="41">
        <f>IF(ISNUMBER(K219),IF(H219&gt;0,IF(I219&gt;0,J219,0),0),0)</f>
        <v>0</v>
      </c>
      <c r="R219" s="9">
        <f>IF(ISNUMBER(K219)=FALSE,J219,0)</f>
        <v>0</v>
      </c>
    </row>
    <row r="220" ht="12.75">
      <c r="A220" s="10"/>
      <c r="B220" s="57" t="s">
        <v>56</v>
      </c>
      <c r="C220" s="1"/>
      <c r="D220" s="1"/>
      <c r="E220" s="58" t="s">
        <v>661</v>
      </c>
      <c r="F220" s="1"/>
      <c r="G220" s="1"/>
      <c r="H220" s="48"/>
      <c r="I220" s="1"/>
      <c r="J220" s="48"/>
      <c r="K220" s="1"/>
      <c r="L220" s="1"/>
      <c r="M220" s="13"/>
      <c r="N220" s="2"/>
      <c r="O220" s="2"/>
      <c r="P220" s="2"/>
      <c r="Q220" s="2"/>
    </row>
    <row r="221" ht="12.75">
      <c r="A221" s="10"/>
      <c r="B221" s="57" t="s">
        <v>58</v>
      </c>
      <c r="C221" s="1"/>
      <c r="D221" s="1"/>
      <c r="E221" s="58" t="s">
        <v>398</v>
      </c>
      <c r="F221" s="1"/>
      <c r="G221" s="1"/>
      <c r="H221" s="48"/>
      <c r="I221" s="1"/>
      <c r="J221" s="48"/>
      <c r="K221" s="1"/>
      <c r="L221" s="1"/>
      <c r="M221" s="13"/>
      <c r="N221" s="2"/>
      <c r="O221" s="2"/>
      <c r="P221" s="2"/>
      <c r="Q221" s="2"/>
    </row>
    <row r="222" ht="12.75">
      <c r="A222" s="10"/>
      <c r="B222" s="57" t="s">
        <v>60</v>
      </c>
      <c r="C222" s="1"/>
      <c r="D222" s="1"/>
      <c r="E222" s="58" t="s">
        <v>662</v>
      </c>
      <c r="F222" s="1"/>
      <c r="G222" s="1"/>
      <c r="H222" s="48"/>
      <c r="I222" s="1"/>
      <c r="J222" s="48"/>
      <c r="K222" s="1"/>
      <c r="L222" s="1"/>
      <c r="M222" s="13"/>
      <c r="N222" s="2"/>
      <c r="O222" s="2"/>
      <c r="P222" s="2"/>
      <c r="Q222" s="2"/>
    </row>
    <row r="223" thickBot="1" ht="12.75">
      <c r="A223" s="10"/>
      <c r="B223" s="59" t="s">
        <v>62</v>
      </c>
      <c r="C223" s="30"/>
      <c r="D223" s="30"/>
      <c r="E223" s="60" t="s">
        <v>63</v>
      </c>
      <c r="F223" s="30"/>
      <c r="G223" s="30"/>
      <c r="H223" s="61"/>
      <c r="I223" s="30"/>
      <c r="J223" s="61"/>
      <c r="K223" s="30"/>
      <c r="L223" s="30"/>
      <c r="M223" s="13"/>
      <c r="N223" s="2"/>
      <c r="O223" s="2"/>
      <c r="P223" s="2"/>
      <c r="Q223" s="2"/>
    </row>
    <row r="224" thickTop="1" ht="12.75">
      <c r="A224" s="10"/>
      <c r="B224" s="49">
        <v>35</v>
      </c>
      <c r="C224" s="50" t="s">
        <v>294</v>
      </c>
      <c r="D224" s="50" t="s">
        <v>7</v>
      </c>
      <c r="E224" s="50" t="s">
        <v>295</v>
      </c>
      <c r="F224" s="50" t="s">
        <v>7</v>
      </c>
      <c r="G224" s="51" t="s">
        <v>83</v>
      </c>
      <c r="H224" s="62">
        <v>3</v>
      </c>
      <c r="I224" s="63">
        <v>0</v>
      </c>
      <c r="J224" s="64">
        <f>ROUND(H224*I224,2)</f>
        <v>0</v>
      </c>
      <c r="K224" s="65">
        <v>0.20999999999999999</v>
      </c>
      <c r="L224" s="66">
        <f>ROUND(J224*1.21,2)</f>
        <v>0</v>
      </c>
      <c r="M224" s="13"/>
      <c r="N224" s="2"/>
      <c r="O224" s="2"/>
      <c r="P224" s="2"/>
      <c r="Q224" s="41">
        <f>IF(ISNUMBER(K224),IF(H224&gt;0,IF(I224&gt;0,J224,0),0),0)</f>
        <v>0</v>
      </c>
      <c r="R224" s="9">
        <f>IF(ISNUMBER(K224)=FALSE,J224,0)</f>
        <v>0</v>
      </c>
    </row>
    <row r="225" ht="12.75">
      <c r="A225" s="10"/>
      <c r="B225" s="57" t="s">
        <v>56</v>
      </c>
      <c r="C225" s="1"/>
      <c r="D225" s="1"/>
      <c r="E225" s="58" t="s">
        <v>663</v>
      </c>
      <c r="F225" s="1"/>
      <c r="G225" s="1"/>
      <c r="H225" s="48"/>
      <c r="I225" s="1"/>
      <c r="J225" s="48"/>
      <c r="K225" s="1"/>
      <c r="L225" s="1"/>
      <c r="M225" s="13"/>
      <c r="N225" s="2"/>
      <c r="O225" s="2"/>
      <c r="P225" s="2"/>
      <c r="Q225" s="2"/>
    </row>
    <row r="226" ht="12.75">
      <c r="A226" s="10"/>
      <c r="B226" s="57" t="s">
        <v>58</v>
      </c>
      <c r="C226" s="1"/>
      <c r="D226" s="1"/>
      <c r="E226" s="58" t="s">
        <v>118</v>
      </c>
      <c r="F226" s="1"/>
      <c r="G226" s="1"/>
      <c r="H226" s="48"/>
      <c r="I226" s="1"/>
      <c r="J226" s="48"/>
      <c r="K226" s="1"/>
      <c r="L226" s="1"/>
      <c r="M226" s="13"/>
      <c r="N226" s="2"/>
      <c r="O226" s="2"/>
      <c r="P226" s="2"/>
      <c r="Q226" s="2"/>
    </row>
    <row r="227" ht="12.75">
      <c r="A227" s="10"/>
      <c r="B227" s="57" t="s">
        <v>60</v>
      </c>
      <c r="C227" s="1"/>
      <c r="D227" s="1"/>
      <c r="E227" s="58" t="s">
        <v>297</v>
      </c>
      <c r="F227" s="1"/>
      <c r="G227" s="1"/>
      <c r="H227" s="48"/>
      <c r="I227" s="1"/>
      <c r="J227" s="48"/>
      <c r="K227" s="1"/>
      <c r="L227" s="1"/>
      <c r="M227" s="13"/>
      <c r="N227" s="2"/>
      <c r="O227" s="2"/>
      <c r="P227" s="2"/>
      <c r="Q227" s="2"/>
    </row>
    <row r="228" thickBot="1" ht="12.75">
      <c r="A228" s="10"/>
      <c r="B228" s="59" t="s">
        <v>62</v>
      </c>
      <c r="C228" s="30"/>
      <c r="D228" s="30"/>
      <c r="E228" s="60" t="s">
        <v>63</v>
      </c>
      <c r="F228" s="30"/>
      <c r="G228" s="30"/>
      <c r="H228" s="61"/>
      <c r="I228" s="30"/>
      <c r="J228" s="61"/>
      <c r="K228" s="30"/>
      <c r="L228" s="30"/>
      <c r="M228" s="13"/>
      <c r="N228" s="2"/>
      <c r="O228" s="2"/>
      <c r="P228" s="2"/>
      <c r="Q228" s="2"/>
    </row>
    <row r="229" thickTop="1" ht="12.75">
      <c r="A229" s="10"/>
      <c r="B229" s="49">
        <v>36</v>
      </c>
      <c r="C229" s="50" t="s">
        <v>664</v>
      </c>
      <c r="D229" s="50" t="s">
        <v>7</v>
      </c>
      <c r="E229" s="50" t="s">
        <v>665</v>
      </c>
      <c r="F229" s="50" t="s">
        <v>7</v>
      </c>
      <c r="G229" s="51" t="s">
        <v>182</v>
      </c>
      <c r="H229" s="62">
        <v>7.4000000000000004</v>
      </c>
      <c r="I229" s="63">
        <v>0</v>
      </c>
      <c r="J229" s="64">
        <f>ROUND(H229*I229,2)</f>
        <v>0</v>
      </c>
      <c r="K229" s="65">
        <v>0.20999999999999999</v>
      </c>
      <c r="L229" s="66">
        <f>ROUND(J229*1.21,2)</f>
        <v>0</v>
      </c>
      <c r="M229" s="13"/>
      <c r="N229" s="2"/>
      <c r="O229" s="2"/>
      <c r="P229" s="2"/>
      <c r="Q229" s="41">
        <f>IF(ISNUMBER(K229),IF(H229&gt;0,IF(I229&gt;0,J229,0),0),0)</f>
        <v>0</v>
      </c>
      <c r="R229" s="9">
        <f>IF(ISNUMBER(K229)=FALSE,J229,0)</f>
        <v>0</v>
      </c>
    </row>
    <row r="230" ht="12.75">
      <c r="A230" s="10"/>
      <c r="B230" s="57" t="s">
        <v>56</v>
      </c>
      <c r="C230" s="1"/>
      <c r="D230" s="1"/>
      <c r="E230" s="58" t="s">
        <v>666</v>
      </c>
      <c r="F230" s="1"/>
      <c r="G230" s="1"/>
      <c r="H230" s="48"/>
      <c r="I230" s="1"/>
      <c r="J230" s="48"/>
      <c r="K230" s="1"/>
      <c r="L230" s="1"/>
      <c r="M230" s="13"/>
      <c r="N230" s="2"/>
      <c r="O230" s="2"/>
      <c r="P230" s="2"/>
      <c r="Q230" s="2"/>
    </row>
    <row r="231" ht="12.75">
      <c r="A231" s="10"/>
      <c r="B231" s="57" t="s">
        <v>58</v>
      </c>
      <c r="C231" s="1"/>
      <c r="D231" s="1"/>
      <c r="E231" s="58" t="s">
        <v>667</v>
      </c>
      <c r="F231" s="1"/>
      <c r="G231" s="1"/>
      <c r="H231" s="48"/>
      <c r="I231" s="1"/>
      <c r="J231" s="48"/>
      <c r="K231" s="1"/>
      <c r="L231" s="1"/>
      <c r="M231" s="13"/>
      <c r="N231" s="2"/>
      <c r="O231" s="2"/>
      <c r="P231" s="2"/>
      <c r="Q231" s="2"/>
    </row>
    <row r="232" ht="12.75">
      <c r="A232" s="10"/>
      <c r="B232" s="57" t="s">
        <v>60</v>
      </c>
      <c r="C232" s="1"/>
      <c r="D232" s="1"/>
      <c r="E232" s="58" t="s">
        <v>668</v>
      </c>
      <c r="F232" s="1"/>
      <c r="G232" s="1"/>
      <c r="H232" s="48"/>
      <c r="I232" s="1"/>
      <c r="J232" s="48"/>
      <c r="K232" s="1"/>
      <c r="L232" s="1"/>
      <c r="M232" s="13"/>
      <c r="N232" s="2"/>
      <c r="O232" s="2"/>
      <c r="P232" s="2"/>
      <c r="Q232" s="2"/>
    </row>
    <row r="233" thickBot="1" ht="12.75">
      <c r="A233" s="10"/>
      <c r="B233" s="59" t="s">
        <v>62</v>
      </c>
      <c r="C233" s="30"/>
      <c r="D233" s="30"/>
      <c r="E233" s="60" t="s">
        <v>63</v>
      </c>
      <c r="F233" s="30"/>
      <c r="G233" s="30"/>
      <c r="H233" s="61"/>
      <c r="I233" s="30"/>
      <c r="J233" s="61"/>
      <c r="K233" s="30"/>
      <c r="L233" s="30"/>
      <c r="M233" s="13"/>
      <c r="N233" s="2"/>
      <c r="O233" s="2"/>
      <c r="P233" s="2"/>
      <c r="Q233" s="2"/>
    </row>
    <row r="234" thickTop="1" ht="12.75">
      <c r="A234" s="10"/>
      <c r="B234" s="49">
        <v>37</v>
      </c>
      <c r="C234" s="50" t="s">
        <v>669</v>
      </c>
      <c r="D234" s="50" t="s">
        <v>7</v>
      </c>
      <c r="E234" s="50" t="s">
        <v>670</v>
      </c>
      <c r="F234" s="50" t="s">
        <v>7</v>
      </c>
      <c r="G234" s="51" t="s">
        <v>204</v>
      </c>
      <c r="H234" s="62">
        <v>12.6</v>
      </c>
      <c r="I234" s="63">
        <v>0</v>
      </c>
      <c r="J234" s="64">
        <f>ROUND(H234*I234,2)</f>
        <v>0</v>
      </c>
      <c r="K234" s="65">
        <v>0.20999999999999999</v>
      </c>
      <c r="L234" s="66">
        <f>ROUND(J234*1.21,2)</f>
        <v>0</v>
      </c>
      <c r="M234" s="13"/>
      <c r="N234" s="2"/>
      <c r="O234" s="2"/>
      <c r="P234" s="2"/>
      <c r="Q234" s="41">
        <f>IF(ISNUMBER(K234),IF(H234&gt;0,IF(I234&gt;0,J234,0),0),0)</f>
        <v>0</v>
      </c>
      <c r="R234" s="9">
        <f>IF(ISNUMBER(K234)=FALSE,J234,0)</f>
        <v>0</v>
      </c>
    </row>
    <row r="235" ht="12.75">
      <c r="A235" s="10"/>
      <c r="B235" s="57" t="s">
        <v>56</v>
      </c>
      <c r="C235" s="1"/>
      <c r="D235" s="1"/>
      <c r="E235" s="58" t="s">
        <v>666</v>
      </c>
      <c r="F235" s="1"/>
      <c r="G235" s="1"/>
      <c r="H235" s="48"/>
      <c r="I235" s="1"/>
      <c r="J235" s="48"/>
      <c r="K235" s="1"/>
      <c r="L235" s="1"/>
      <c r="M235" s="13"/>
      <c r="N235" s="2"/>
      <c r="O235" s="2"/>
      <c r="P235" s="2"/>
      <c r="Q235" s="2"/>
    </row>
    <row r="236" ht="12.75">
      <c r="A236" s="10"/>
      <c r="B236" s="57" t="s">
        <v>58</v>
      </c>
      <c r="C236" s="1"/>
      <c r="D236" s="1"/>
      <c r="E236" s="58" t="s">
        <v>671</v>
      </c>
      <c r="F236" s="1"/>
      <c r="G236" s="1"/>
      <c r="H236" s="48"/>
      <c r="I236" s="1"/>
      <c r="J236" s="48"/>
      <c r="K236" s="1"/>
      <c r="L236" s="1"/>
      <c r="M236" s="13"/>
      <c r="N236" s="2"/>
      <c r="O236" s="2"/>
      <c r="P236" s="2"/>
      <c r="Q236" s="2"/>
    </row>
    <row r="237" ht="12.75">
      <c r="A237" s="10"/>
      <c r="B237" s="57" t="s">
        <v>60</v>
      </c>
      <c r="C237" s="1"/>
      <c r="D237" s="1"/>
      <c r="E237" s="58" t="s">
        <v>321</v>
      </c>
      <c r="F237" s="1"/>
      <c r="G237" s="1"/>
      <c r="H237" s="48"/>
      <c r="I237" s="1"/>
      <c r="J237" s="48"/>
      <c r="K237" s="1"/>
      <c r="L237" s="1"/>
      <c r="M237" s="13"/>
      <c r="N237" s="2"/>
      <c r="O237" s="2"/>
      <c r="P237" s="2"/>
      <c r="Q237" s="2"/>
    </row>
    <row r="238" thickBot="1" ht="12.75">
      <c r="A238" s="10"/>
      <c r="B238" s="59" t="s">
        <v>62</v>
      </c>
      <c r="C238" s="30"/>
      <c r="D238" s="30"/>
      <c r="E238" s="60" t="s">
        <v>63</v>
      </c>
      <c r="F238" s="30"/>
      <c r="G238" s="30"/>
      <c r="H238" s="61"/>
      <c r="I238" s="30"/>
      <c r="J238" s="61"/>
      <c r="K238" s="30"/>
      <c r="L238" s="30"/>
      <c r="M238" s="13"/>
      <c r="N238" s="2"/>
      <c r="O238" s="2"/>
      <c r="P238" s="2"/>
      <c r="Q238" s="2"/>
    </row>
    <row r="239" thickTop="1" ht="12.75">
      <c r="A239" s="10"/>
      <c r="B239" s="49">
        <v>38</v>
      </c>
      <c r="C239" s="50" t="s">
        <v>672</v>
      </c>
      <c r="D239" s="50" t="s">
        <v>7</v>
      </c>
      <c r="E239" s="50" t="s">
        <v>673</v>
      </c>
      <c r="F239" s="50" t="s">
        <v>7</v>
      </c>
      <c r="G239" s="51" t="s">
        <v>204</v>
      </c>
      <c r="H239" s="62">
        <v>12.6</v>
      </c>
      <c r="I239" s="63">
        <v>0</v>
      </c>
      <c r="J239" s="64">
        <f>ROUND(H239*I239,2)</f>
        <v>0</v>
      </c>
      <c r="K239" s="65">
        <v>0.20999999999999999</v>
      </c>
      <c r="L239" s="66">
        <f>ROUND(J239*1.21,2)</f>
        <v>0</v>
      </c>
      <c r="M239" s="13"/>
      <c r="N239" s="2"/>
      <c r="O239" s="2"/>
      <c r="P239" s="2"/>
      <c r="Q239" s="41">
        <f>IF(ISNUMBER(K239),IF(H239&gt;0,IF(I239&gt;0,J239,0),0),0)</f>
        <v>0</v>
      </c>
      <c r="R239" s="9">
        <f>IF(ISNUMBER(K239)=FALSE,J239,0)</f>
        <v>0</v>
      </c>
    </row>
    <row r="240" ht="12.75">
      <c r="A240" s="10"/>
      <c r="B240" s="57" t="s">
        <v>56</v>
      </c>
      <c r="C240" s="1"/>
      <c r="D240" s="1"/>
      <c r="E240" s="58" t="s">
        <v>666</v>
      </c>
      <c r="F240" s="1"/>
      <c r="G240" s="1"/>
      <c r="H240" s="48"/>
      <c r="I240" s="1"/>
      <c r="J240" s="48"/>
      <c r="K240" s="1"/>
      <c r="L240" s="1"/>
      <c r="M240" s="13"/>
      <c r="N240" s="2"/>
      <c r="O240" s="2"/>
      <c r="P240" s="2"/>
      <c r="Q240" s="2"/>
    </row>
    <row r="241" ht="12.75">
      <c r="A241" s="10"/>
      <c r="B241" s="57" t="s">
        <v>58</v>
      </c>
      <c r="C241" s="1"/>
      <c r="D241" s="1"/>
      <c r="E241" s="58" t="s">
        <v>671</v>
      </c>
      <c r="F241" s="1"/>
      <c r="G241" s="1"/>
      <c r="H241" s="48"/>
      <c r="I241" s="1"/>
      <c r="J241" s="48"/>
      <c r="K241" s="1"/>
      <c r="L241" s="1"/>
      <c r="M241" s="13"/>
      <c r="N241" s="2"/>
      <c r="O241" s="2"/>
      <c r="P241" s="2"/>
      <c r="Q241" s="2"/>
    </row>
    <row r="242" ht="12.75">
      <c r="A242" s="10"/>
      <c r="B242" s="57" t="s">
        <v>60</v>
      </c>
      <c r="C242" s="1"/>
      <c r="D242" s="1"/>
      <c r="E242" s="58" t="s">
        <v>668</v>
      </c>
      <c r="F242" s="1"/>
      <c r="G242" s="1"/>
      <c r="H242" s="48"/>
      <c r="I242" s="1"/>
      <c r="J242" s="48"/>
      <c r="K242" s="1"/>
      <c r="L242" s="1"/>
      <c r="M242" s="13"/>
      <c r="N242" s="2"/>
      <c r="O242" s="2"/>
      <c r="P242" s="2"/>
      <c r="Q242" s="2"/>
    </row>
    <row r="243" thickBot="1" ht="12.75">
      <c r="A243" s="10"/>
      <c r="B243" s="59" t="s">
        <v>62</v>
      </c>
      <c r="C243" s="30"/>
      <c r="D243" s="30"/>
      <c r="E243" s="60" t="s">
        <v>63</v>
      </c>
      <c r="F243" s="30"/>
      <c r="G243" s="30"/>
      <c r="H243" s="61"/>
      <c r="I243" s="30"/>
      <c r="J243" s="61"/>
      <c r="K243" s="30"/>
      <c r="L243" s="30"/>
      <c r="M243" s="13"/>
      <c r="N243" s="2"/>
      <c r="O243" s="2"/>
      <c r="P243" s="2"/>
      <c r="Q243" s="2"/>
    </row>
    <row r="244" thickTop="1" thickBot="1" ht="25" customHeight="1">
      <c r="A244" s="10"/>
      <c r="B244" s="1"/>
      <c r="C244" s="67">
        <v>9</v>
      </c>
      <c r="D244" s="1"/>
      <c r="E244" s="67" t="s">
        <v>99</v>
      </c>
      <c r="F244" s="1"/>
      <c r="G244" s="68" t="s">
        <v>86</v>
      </c>
      <c r="H244" s="69">
        <f>J219+J224+J229+J234+J239</f>
        <v>0</v>
      </c>
      <c r="I244" s="68" t="s">
        <v>87</v>
      </c>
      <c r="J244" s="70">
        <f>(L244-H244)</f>
        <v>0</v>
      </c>
      <c r="K244" s="68" t="s">
        <v>88</v>
      </c>
      <c r="L244" s="71">
        <f>ROUND((J219+J224+J229+J234+J239)*1.21,2)</f>
        <v>0</v>
      </c>
      <c r="M244" s="13"/>
      <c r="N244" s="2"/>
      <c r="O244" s="2"/>
      <c r="P244" s="2"/>
      <c r="Q244" s="41">
        <f>0+Q219+Q224+Q229+Q234+Q239</f>
        <v>0</v>
      </c>
      <c r="R244" s="9">
        <f>0+R219+R224+R229+R234+R239</f>
        <v>0</v>
      </c>
      <c r="S244" s="72">
        <f>Q244*(1+J244)+R244</f>
        <v>0</v>
      </c>
    </row>
    <row r="245" thickTop="1" thickBot="1" ht="25" customHeight="1">
      <c r="A245" s="10"/>
      <c r="B245" s="73"/>
      <c r="C245" s="73"/>
      <c r="D245" s="73"/>
      <c r="E245" s="73"/>
      <c r="F245" s="73"/>
      <c r="G245" s="74" t="s">
        <v>89</v>
      </c>
      <c r="H245" s="75">
        <f>0+J219+J224+J229+J234+J239</f>
        <v>0</v>
      </c>
      <c r="I245" s="74" t="s">
        <v>90</v>
      </c>
      <c r="J245" s="76">
        <f>0+J244</f>
        <v>0</v>
      </c>
      <c r="K245" s="74" t="s">
        <v>91</v>
      </c>
      <c r="L245" s="77">
        <f>0+L244</f>
        <v>0</v>
      </c>
      <c r="M245" s="13"/>
      <c r="N245" s="2"/>
      <c r="O245" s="2"/>
      <c r="P245" s="2"/>
      <c r="Q245" s="2"/>
    </row>
    <row r="246" ht="12.75">
      <c r="A246" s="14"/>
      <c r="B246" s="4"/>
      <c r="C246" s="4"/>
      <c r="D246" s="4"/>
      <c r="E246" s="4"/>
      <c r="F246" s="4"/>
      <c r="G246" s="4"/>
      <c r="H246" s="78"/>
      <c r="I246" s="4"/>
      <c r="J246" s="78"/>
      <c r="K246" s="4"/>
      <c r="L246" s="4"/>
      <c r="M246" s="15"/>
      <c r="N246" s="2"/>
      <c r="O246" s="2"/>
      <c r="P246" s="2"/>
      <c r="Q246" s="2"/>
    </row>
    <row r="247" ht="12.7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2"/>
      <c r="O247" s="2"/>
      <c r="P247" s="2"/>
      <c r="Q247" s="2"/>
    </row>
  </sheetData>
  <mergeCells count="18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9:D39"/>
    <mergeCell ref="B40:D40"/>
    <mergeCell ref="B41:D41"/>
    <mergeCell ref="B42:D42"/>
    <mergeCell ref="B21:D21"/>
    <mergeCell ref="B22:D22"/>
    <mergeCell ref="B23:D23"/>
    <mergeCell ref="B24:D24"/>
    <mergeCell ref="B25:D25"/>
    <mergeCell ref="B26:D26"/>
    <mergeCell ref="B27:D27"/>
    <mergeCell ref="B44:D44"/>
    <mergeCell ref="B45:D45"/>
    <mergeCell ref="B46:D46"/>
    <mergeCell ref="B47:D47"/>
    <mergeCell ref="B50:L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8:L98"/>
    <mergeCell ref="B136:L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9:L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7:L187"/>
    <mergeCell ref="B189:D189"/>
    <mergeCell ref="B190:D190"/>
    <mergeCell ref="B191:D191"/>
    <mergeCell ref="B192:D192"/>
    <mergeCell ref="B194:D194"/>
    <mergeCell ref="B195:D195"/>
    <mergeCell ref="B196:D196"/>
    <mergeCell ref="B197:D197"/>
    <mergeCell ref="B199:D199"/>
    <mergeCell ref="B200:D200"/>
    <mergeCell ref="B201:D201"/>
    <mergeCell ref="B202:D202"/>
    <mergeCell ref="B205:L205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20:D220"/>
    <mergeCell ref="B221:D221"/>
    <mergeCell ref="B222:D222"/>
    <mergeCell ref="B223:D223"/>
    <mergeCell ref="B225:D225"/>
    <mergeCell ref="B226:D226"/>
    <mergeCell ref="B227:D227"/>
    <mergeCell ref="B228:D228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18:L218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0+(H171)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36</v>
      </c>
      <c r="B10" s="1"/>
      <c r="C10" s="17"/>
      <c r="D10" s="1"/>
      <c r="E10" s="1"/>
      <c r="F10" s="1"/>
      <c r="G10" s="18"/>
      <c r="H10" s="1"/>
      <c r="I10" s="39" t="s">
        <v>37</v>
      </c>
      <c r="J10" s="40">
        <f>0+H172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674</v>
      </c>
      <c r="B11" s="1"/>
      <c r="C11" s="1"/>
      <c r="D11" s="1"/>
      <c r="E11" s="1"/>
      <c r="F11" s="1"/>
      <c r="G11" s="39"/>
      <c r="H11" s="1"/>
      <c r="I11" s="39" t="s">
        <v>39</v>
      </c>
      <c r="J11" s="40">
        <f>ROUND(0+((H171)*1.21),2)</f>
        <v>0</v>
      </c>
      <c r="K11" s="1"/>
      <c r="L11" s="1"/>
      <c r="M11" s="13"/>
      <c r="N11" s="2"/>
      <c r="O11" s="2"/>
      <c r="P11" s="2"/>
      <c r="Q11" s="41">
        <f>IF(SUM(K20)&gt;0,ROUND(SUM(S20)/SUM(K20)-1,8),0)</f>
        <v>0</v>
      </c>
      <c r="R11" s="9">
        <f>AVERAGE(J171)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40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41</v>
      </c>
      <c r="C19" s="42"/>
      <c r="D19" s="42"/>
      <c r="E19" s="42" t="s">
        <v>42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44">
        <v>9</v>
      </c>
      <c r="C20" s="1"/>
      <c r="D20" s="1"/>
      <c r="E20" s="45" t="s">
        <v>99</v>
      </c>
      <c r="F20" s="1"/>
      <c r="G20" s="1"/>
      <c r="H20" s="1"/>
      <c r="I20" s="1"/>
      <c r="J20" s="1"/>
      <c r="K20" s="46">
        <f>0+J26+J31+J36+J41+J46+J51+J56+J61+J66+J71+J76+J81+J86+J91+J96+J101+J106+J111+J116+J121+J126+J131+J136+J141+J146+J151+J156+J161+J166</f>
        <v>0</v>
      </c>
      <c r="L20" s="46">
        <f>0+L171</f>
        <v>0</v>
      </c>
      <c r="M20" s="13"/>
      <c r="N20" s="2"/>
      <c r="O20" s="2"/>
      <c r="P20" s="2"/>
      <c r="Q20" s="2"/>
      <c r="S20" s="9">
        <f>S171</f>
        <v>0</v>
      </c>
    </row>
    <row r="21" ht="12.75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36" t="s">
        <v>44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42" t="s">
        <v>45</v>
      </c>
      <c r="C24" s="42" t="s">
        <v>41</v>
      </c>
      <c r="D24" s="42" t="s">
        <v>46</v>
      </c>
      <c r="E24" s="42" t="s">
        <v>42</v>
      </c>
      <c r="F24" s="42" t="s">
        <v>47</v>
      </c>
      <c r="G24" s="43" t="s">
        <v>48</v>
      </c>
      <c r="H24" s="23" t="s">
        <v>49</v>
      </c>
      <c r="I24" s="23" t="s">
        <v>50</v>
      </c>
      <c r="J24" s="23" t="s">
        <v>17</v>
      </c>
      <c r="K24" s="43" t="s">
        <v>51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7" t="s">
        <v>284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3"/>
      <c r="N25" s="2"/>
      <c r="O25" s="2"/>
      <c r="P25" s="2"/>
      <c r="Q25" s="2"/>
    </row>
    <row r="26" ht="12.75">
      <c r="A26" s="10"/>
      <c r="B26" s="49">
        <v>1</v>
      </c>
      <c r="C26" s="50" t="s">
        <v>395</v>
      </c>
      <c r="D26" s="50" t="s">
        <v>7</v>
      </c>
      <c r="E26" s="50" t="s">
        <v>396</v>
      </c>
      <c r="F26" s="50" t="s">
        <v>7</v>
      </c>
      <c r="G26" s="51" t="s">
        <v>204</v>
      </c>
      <c r="H26" s="52">
        <v>38</v>
      </c>
      <c r="I26" s="53">
        <v>0</v>
      </c>
      <c r="J26" s="54">
        <f>ROUND(H26*I26,2)</f>
        <v>0</v>
      </c>
      <c r="K26" s="55">
        <v>0.20999999999999999</v>
      </c>
      <c r="L26" s="56">
        <f>ROUND(J26*1.21,2)</f>
        <v>0</v>
      </c>
      <c r="M26" s="13"/>
      <c r="N26" s="2"/>
      <c r="O26" s="2"/>
      <c r="P26" s="2"/>
      <c r="Q26" s="41">
        <f>IF(ISNUMBER(K26),IF(H26&gt;0,IF(I26&gt;0,J26,0),0),0)</f>
        <v>0</v>
      </c>
      <c r="R26" s="9">
        <f>IF(ISNUMBER(K26)=FALSE,J26,0)</f>
        <v>0</v>
      </c>
    </row>
    <row r="27" ht="12.75">
      <c r="A27" s="10"/>
      <c r="B27" s="57" t="s">
        <v>56</v>
      </c>
      <c r="C27" s="1"/>
      <c r="D27" s="1"/>
      <c r="E27" s="58" t="s">
        <v>397</v>
      </c>
      <c r="F27" s="1"/>
      <c r="G27" s="1"/>
      <c r="H27" s="48"/>
      <c r="I27" s="1"/>
      <c r="J27" s="48"/>
      <c r="K27" s="1"/>
      <c r="L27" s="1"/>
      <c r="M27" s="13"/>
      <c r="N27" s="2"/>
      <c r="O27" s="2"/>
      <c r="P27" s="2"/>
      <c r="Q27" s="2"/>
    </row>
    <row r="28" ht="12.75">
      <c r="A28" s="10"/>
      <c r="B28" s="57" t="s">
        <v>58</v>
      </c>
      <c r="C28" s="1"/>
      <c r="D28" s="1"/>
      <c r="E28" s="58" t="s">
        <v>675</v>
      </c>
      <c r="F28" s="1"/>
      <c r="G28" s="1"/>
      <c r="H28" s="48"/>
      <c r="I28" s="1"/>
      <c r="J28" s="48"/>
      <c r="K28" s="1"/>
      <c r="L28" s="1"/>
      <c r="M28" s="13"/>
      <c r="N28" s="2"/>
      <c r="O28" s="2"/>
      <c r="P28" s="2"/>
      <c r="Q28" s="2"/>
    </row>
    <row r="29" ht="12.75">
      <c r="A29" s="10"/>
      <c r="B29" s="57" t="s">
        <v>60</v>
      </c>
      <c r="C29" s="1"/>
      <c r="D29" s="1"/>
      <c r="E29" s="58" t="s">
        <v>399</v>
      </c>
      <c r="F29" s="1"/>
      <c r="G29" s="1"/>
      <c r="H29" s="48"/>
      <c r="I29" s="1"/>
      <c r="J29" s="48"/>
      <c r="K29" s="1"/>
      <c r="L29" s="1"/>
      <c r="M29" s="13"/>
      <c r="N29" s="2"/>
      <c r="O29" s="2"/>
      <c r="P29" s="2"/>
      <c r="Q29" s="2"/>
    </row>
    <row r="30" thickBot="1" ht="12.75">
      <c r="A30" s="10"/>
      <c r="B30" s="59" t="s">
        <v>62</v>
      </c>
      <c r="C30" s="30"/>
      <c r="D30" s="30"/>
      <c r="E30" s="60" t="s">
        <v>63</v>
      </c>
      <c r="F30" s="30"/>
      <c r="G30" s="30"/>
      <c r="H30" s="61"/>
      <c r="I30" s="30"/>
      <c r="J30" s="61"/>
      <c r="K30" s="30"/>
      <c r="L30" s="30"/>
      <c r="M30" s="13"/>
      <c r="N30" s="2"/>
      <c r="O30" s="2"/>
      <c r="P30" s="2"/>
      <c r="Q30" s="2"/>
    </row>
    <row r="31" thickTop="1" ht="12.75">
      <c r="A31" s="10"/>
      <c r="B31" s="49">
        <v>2</v>
      </c>
      <c r="C31" s="50" t="s">
        <v>400</v>
      </c>
      <c r="D31" s="50" t="s">
        <v>7</v>
      </c>
      <c r="E31" s="50" t="s">
        <v>401</v>
      </c>
      <c r="F31" s="50" t="s">
        <v>7</v>
      </c>
      <c r="G31" s="51" t="s">
        <v>204</v>
      </c>
      <c r="H31" s="62">
        <v>38</v>
      </c>
      <c r="I31" s="63">
        <v>0</v>
      </c>
      <c r="J31" s="64">
        <f>ROUND(H31*I31,2)</f>
        <v>0</v>
      </c>
      <c r="K31" s="65">
        <v>0.20999999999999999</v>
      </c>
      <c r="L31" s="66">
        <f>ROUND(J31*1.21,2)</f>
        <v>0</v>
      </c>
      <c r="M31" s="13"/>
      <c r="N31" s="2"/>
      <c r="O31" s="2"/>
      <c r="P31" s="2"/>
      <c r="Q31" s="41">
        <f>IF(ISNUMBER(K31),IF(H31&gt;0,IF(I31&gt;0,J31,0),0),0)</f>
        <v>0</v>
      </c>
      <c r="R31" s="9">
        <f>IF(ISNUMBER(K31)=FALSE,J31,0)</f>
        <v>0</v>
      </c>
    </row>
    <row r="32" ht="12.75">
      <c r="A32" s="10"/>
      <c r="B32" s="57" t="s">
        <v>56</v>
      </c>
      <c r="C32" s="1"/>
      <c r="D32" s="1"/>
      <c r="E32" s="58" t="s">
        <v>397</v>
      </c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 ht="12.75">
      <c r="A33" s="10"/>
      <c r="B33" s="57" t="s">
        <v>58</v>
      </c>
      <c r="C33" s="1"/>
      <c r="D33" s="1"/>
      <c r="E33" s="58" t="s">
        <v>675</v>
      </c>
      <c r="F33" s="1"/>
      <c r="G33" s="1"/>
      <c r="H33" s="48"/>
      <c r="I33" s="1"/>
      <c r="J33" s="48"/>
      <c r="K33" s="1"/>
      <c r="L33" s="1"/>
      <c r="M33" s="13"/>
      <c r="N33" s="2"/>
      <c r="O33" s="2"/>
      <c r="P33" s="2"/>
      <c r="Q33" s="2"/>
    </row>
    <row r="34" ht="12.75">
      <c r="A34" s="10"/>
      <c r="B34" s="57" t="s">
        <v>60</v>
      </c>
      <c r="C34" s="1"/>
      <c r="D34" s="1"/>
      <c r="E34" s="58" t="s">
        <v>293</v>
      </c>
      <c r="F34" s="1"/>
      <c r="G34" s="1"/>
      <c r="H34" s="48"/>
      <c r="I34" s="1"/>
      <c r="J34" s="48"/>
      <c r="K34" s="1"/>
      <c r="L34" s="1"/>
      <c r="M34" s="13"/>
      <c r="N34" s="2"/>
      <c r="O34" s="2"/>
      <c r="P34" s="2"/>
      <c r="Q34" s="2"/>
    </row>
    <row r="35" thickBot="1" ht="12.75">
      <c r="A35" s="10"/>
      <c r="B35" s="59" t="s">
        <v>62</v>
      </c>
      <c r="C35" s="30"/>
      <c r="D35" s="30"/>
      <c r="E35" s="60" t="s">
        <v>63</v>
      </c>
      <c r="F35" s="30"/>
      <c r="G35" s="30"/>
      <c r="H35" s="61"/>
      <c r="I35" s="30"/>
      <c r="J35" s="61"/>
      <c r="K35" s="30"/>
      <c r="L35" s="30"/>
      <c r="M35" s="13"/>
      <c r="N35" s="2"/>
      <c r="O35" s="2"/>
      <c r="P35" s="2"/>
      <c r="Q35" s="2"/>
    </row>
    <row r="36" thickTop="1" ht="12.75">
      <c r="A36" s="10"/>
      <c r="B36" s="49">
        <v>3</v>
      </c>
      <c r="C36" s="50" t="s">
        <v>402</v>
      </c>
      <c r="D36" s="50" t="s">
        <v>7</v>
      </c>
      <c r="E36" s="50" t="s">
        <v>403</v>
      </c>
      <c r="F36" s="50" t="s">
        <v>7</v>
      </c>
      <c r="G36" s="51" t="s">
        <v>404</v>
      </c>
      <c r="H36" s="62">
        <v>3420</v>
      </c>
      <c r="I36" s="63">
        <v>0</v>
      </c>
      <c r="J36" s="64">
        <f>ROUND(H36*I36,2)</f>
        <v>0</v>
      </c>
      <c r="K36" s="65">
        <v>0.20999999999999999</v>
      </c>
      <c r="L36" s="66">
        <f>ROUND(J36*1.21,2)</f>
        <v>0</v>
      </c>
      <c r="M36" s="13"/>
      <c r="N36" s="2"/>
      <c r="O36" s="2"/>
      <c r="P36" s="2"/>
      <c r="Q36" s="41">
        <f>IF(ISNUMBER(K36),IF(H36&gt;0,IF(I36&gt;0,J36,0),0),0)</f>
        <v>0</v>
      </c>
      <c r="R36" s="9">
        <f>IF(ISNUMBER(K36)=FALSE,J36,0)</f>
        <v>0</v>
      </c>
    </row>
    <row r="37" ht="12.75">
      <c r="A37" s="10"/>
      <c r="B37" s="57" t="s">
        <v>56</v>
      </c>
      <c r="C37" s="1"/>
      <c r="D37" s="1"/>
      <c r="E37" s="58" t="s">
        <v>397</v>
      </c>
      <c r="F37" s="1"/>
      <c r="G37" s="1"/>
      <c r="H37" s="48"/>
      <c r="I37" s="1"/>
      <c r="J37" s="48"/>
      <c r="K37" s="1"/>
      <c r="L37" s="1"/>
      <c r="M37" s="13"/>
      <c r="N37" s="2"/>
      <c r="O37" s="2"/>
      <c r="P37" s="2"/>
      <c r="Q37" s="2"/>
    </row>
    <row r="38" ht="12.75">
      <c r="A38" s="10"/>
      <c r="B38" s="57" t="s">
        <v>58</v>
      </c>
      <c r="C38" s="1"/>
      <c r="D38" s="1"/>
      <c r="E38" s="58" t="s">
        <v>676</v>
      </c>
      <c r="F38" s="1"/>
      <c r="G38" s="1"/>
      <c r="H38" s="48"/>
      <c r="I38" s="1"/>
      <c r="J38" s="48"/>
      <c r="K38" s="1"/>
      <c r="L38" s="1"/>
      <c r="M38" s="13"/>
      <c r="N38" s="2"/>
      <c r="O38" s="2"/>
      <c r="P38" s="2"/>
      <c r="Q38" s="2"/>
    </row>
    <row r="39" ht="12.75">
      <c r="A39" s="10"/>
      <c r="B39" s="57" t="s">
        <v>60</v>
      </c>
      <c r="C39" s="1"/>
      <c r="D39" s="1"/>
      <c r="E39" s="58" t="s">
        <v>406</v>
      </c>
      <c r="F39" s="1"/>
      <c r="G39" s="1"/>
      <c r="H39" s="48"/>
      <c r="I39" s="1"/>
      <c r="J39" s="48"/>
      <c r="K39" s="1"/>
      <c r="L39" s="1"/>
      <c r="M39" s="13"/>
      <c r="N39" s="2"/>
      <c r="O39" s="2"/>
      <c r="P39" s="2"/>
      <c r="Q39" s="2"/>
    </row>
    <row r="40" thickBot="1" ht="12.75">
      <c r="A40" s="10"/>
      <c r="B40" s="59" t="s">
        <v>62</v>
      </c>
      <c r="C40" s="30"/>
      <c r="D40" s="30"/>
      <c r="E40" s="60" t="s">
        <v>63</v>
      </c>
      <c r="F40" s="30"/>
      <c r="G40" s="30"/>
      <c r="H40" s="61"/>
      <c r="I40" s="30"/>
      <c r="J40" s="61"/>
      <c r="K40" s="30"/>
      <c r="L40" s="30"/>
      <c r="M40" s="13"/>
      <c r="N40" s="2"/>
      <c r="O40" s="2"/>
      <c r="P40" s="2"/>
      <c r="Q40" s="2"/>
    </row>
    <row r="41" thickTop="1" ht="12.75">
      <c r="A41" s="10"/>
      <c r="B41" s="49">
        <v>4</v>
      </c>
      <c r="C41" s="50" t="s">
        <v>407</v>
      </c>
      <c r="D41" s="50" t="s">
        <v>7</v>
      </c>
      <c r="E41" s="50" t="s">
        <v>408</v>
      </c>
      <c r="F41" s="50" t="s">
        <v>7</v>
      </c>
      <c r="G41" s="51" t="s">
        <v>83</v>
      </c>
      <c r="H41" s="62">
        <v>15</v>
      </c>
      <c r="I41" s="63">
        <v>0</v>
      </c>
      <c r="J41" s="64">
        <f>ROUND(H41*I41,2)</f>
        <v>0</v>
      </c>
      <c r="K41" s="65">
        <v>0.20999999999999999</v>
      </c>
      <c r="L41" s="66">
        <f>ROUND(J41*1.21,2)</f>
        <v>0</v>
      </c>
      <c r="M41" s="13"/>
      <c r="N41" s="2"/>
      <c r="O41" s="2"/>
      <c r="P41" s="2"/>
      <c r="Q41" s="41">
        <f>IF(ISNUMBER(K41),IF(H41&gt;0,IF(I41&gt;0,J41,0),0),0)</f>
        <v>0</v>
      </c>
      <c r="R41" s="9">
        <f>IF(ISNUMBER(K41)=FALSE,J41,0)</f>
        <v>0</v>
      </c>
    </row>
    <row r="42" ht="12.75">
      <c r="A42" s="10"/>
      <c r="B42" s="57" t="s">
        <v>56</v>
      </c>
      <c r="C42" s="1"/>
      <c r="D42" s="1"/>
      <c r="E42" s="58" t="s">
        <v>409</v>
      </c>
      <c r="F42" s="1"/>
      <c r="G42" s="1"/>
      <c r="H42" s="48"/>
      <c r="I42" s="1"/>
      <c r="J42" s="48"/>
      <c r="K42" s="1"/>
      <c r="L42" s="1"/>
      <c r="M42" s="13"/>
      <c r="N42" s="2"/>
      <c r="O42" s="2"/>
      <c r="P42" s="2"/>
      <c r="Q42" s="2"/>
    </row>
    <row r="43" ht="12.75">
      <c r="A43" s="10"/>
      <c r="B43" s="57" t="s">
        <v>58</v>
      </c>
      <c r="C43" s="1"/>
      <c r="D43" s="1"/>
      <c r="E43" s="58" t="s">
        <v>410</v>
      </c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 ht="12.75">
      <c r="A44" s="10"/>
      <c r="B44" s="57" t="s">
        <v>60</v>
      </c>
      <c r="C44" s="1"/>
      <c r="D44" s="1"/>
      <c r="E44" s="58" t="s">
        <v>411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 thickBot="1" ht="12.75">
      <c r="A45" s="10"/>
      <c r="B45" s="59" t="s">
        <v>62</v>
      </c>
      <c r="C45" s="30"/>
      <c r="D45" s="30"/>
      <c r="E45" s="60" t="s">
        <v>63</v>
      </c>
      <c r="F45" s="30"/>
      <c r="G45" s="30"/>
      <c r="H45" s="61"/>
      <c r="I45" s="30"/>
      <c r="J45" s="61"/>
      <c r="K45" s="30"/>
      <c r="L45" s="30"/>
      <c r="M45" s="13"/>
      <c r="N45" s="2"/>
      <c r="O45" s="2"/>
      <c r="P45" s="2"/>
      <c r="Q45" s="2"/>
    </row>
    <row r="46" thickTop="1" ht="12.75">
      <c r="A46" s="10"/>
      <c r="B46" s="49">
        <v>5</v>
      </c>
      <c r="C46" s="50" t="s">
        <v>412</v>
      </c>
      <c r="D46" s="50" t="s">
        <v>7</v>
      </c>
      <c r="E46" s="50" t="s">
        <v>413</v>
      </c>
      <c r="F46" s="50" t="s">
        <v>7</v>
      </c>
      <c r="G46" s="51" t="s">
        <v>83</v>
      </c>
      <c r="H46" s="62">
        <v>15</v>
      </c>
      <c r="I46" s="63">
        <v>0</v>
      </c>
      <c r="J46" s="64">
        <f>ROUND(H46*I46,2)</f>
        <v>0</v>
      </c>
      <c r="K46" s="65">
        <v>0.20999999999999999</v>
      </c>
      <c r="L46" s="66">
        <f>ROUND(J46*1.21,2)</f>
        <v>0</v>
      </c>
      <c r="M46" s="13"/>
      <c r="N46" s="2"/>
      <c r="O46" s="2"/>
      <c r="P46" s="2"/>
      <c r="Q46" s="41">
        <f>IF(ISNUMBER(K46),IF(H46&gt;0,IF(I46&gt;0,J46,0),0),0)</f>
        <v>0</v>
      </c>
      <c r="R46" s="9">
        <f>IF(ISNUMBER(K46)=FALSE,J46,0)</f>
        <v>0</v>
      </c>
    </row>
    <row r="47" ht="12.75">
      <c r="A47" s="10"/>
      <c r="B47" s="57" t="s">
        <v>56</v>
      </c>
      <c r="C47" s="1"/>
      <c r="D47" s="1"/>
      <c r="E47" s="58" t="s">
        <v>409</v>
      </c>
      <c r="F47" s="1"/>
      <c r="G47" s="1"/>
      <c r="H47" s="48"/>
      <c r="I47" s="1"/>
      <c r="J47" s="48"/>
      <c r="K47" s="1"/>
      <c r="L47" s="1"/>
      <c r="M47" s="13"/>
      <c r="N47" s="2"/>
      <c r="O47" s="2"/>
      <c r="P47" s="2"/>
      <c r="Q47" s="2"/>
    </row>
    <row r="48" ht="12.75">
      <c r="A48" s="10"/>
      <c r="B48" s="57" t="s">
        <v>58</v>
      </c>
      <c r="C48" s="1"/>
      <c r="D48" s="1"/>
      <c r="E48" s="58" t="s">
        <v>414</v>
      </c>
      <c r="F48" s="1"/>
      <c r="G48" s="1"/>
      <c r="H48" s="48"/>
      <c r="I48" s="1"/>
      <c r="J48" s="48"/>
      <c r="K48" s="1"/>
      <c r="L48" s="1"/>
      <c r="M48" s="13"/>
      <c r="N48" s="2"/>
      <c r="O48" s="2"/>
      <c r="P48" s="2"/>
      <c r="Q48" s="2"/>
    </row>
    <row r="49" ht="12.75">
      <c r="A49" s="10"/>
      <c r="B49" s="57" t="s">
        <v>60</v>
      </c>
      <c r="C49" s="1"/>
      <c r="D49" s="1"/>
      <c r="E49" s="58" t="s">
        <v>415</v>
      </c>
      <c r="F49" s="1"/>
      <c r="G49" s="1"/>
      <c r="H49" s="48"/>
      <c r="I49" s="1"/>
      <c r="J49" s="48"/>
      <c r="K49" s="1"/>
      <c r="L49" s="1"/>
      <c r="M49" s="13"/>
      <c r="N49" s="2"/>
      <c r="O49" s="2"/>
      <c r="P49" s="2"/>
      <c r="Q49" s="2"/>
    </row>
    <row r="50" thickBot="1" ht="12.75">
      <c r="A50" s="10"/>
      <c r="B50" s="59" t="s">
        <v>62</v>
      </c>
      <c r="C50" s="30"/>
      <c r="D50" s="30"/>
      <c r="E50" s="60" t="s">
        <v>63</v>
      </c>
      <c r="F50" s="30"/>
      <c r="G50" s="30"/>
      <c r="H50" s="61"/>
      <c r="I50" s="30"/>
      <c r="J50" s="61"/>
      <c r="K50" s="30"/>
      <c r="L50" s="30"/>
      <c r="M50" s="13"/>
      <c r="N50" s="2"/>
      <c r="O50" s="2"/>
      <c r="P50" s="2"/>
      <c r="Q50" s="2"/>
    </row>
    <row r="51" thickTop="1" ht="12.75">
      <c r="A51" s="10"/>
      <c r="B51" s="49">
        <v>6</v>
      </c>
      <c r="C51" s="50" t="s">
        <v>416</v>
      </c>
      <c r="D51" s="50" t="s">
        <v>7</v>
      </c>
      <c r="E51" s="50" t="s">
        <v>417</v>
      </c>
      <c r="F51" s="50" t="s">
        <v>7</v>
      </c>
      <c r="G51" s="51" t="s">
        <v>418</v>
      </c>
      <c r="H51" s="62">
        <v>1350</v>
      </c>
      <c r="I51" s="63">
        <v>0</v>
      </c>
      <c r="J51" s="64">
        <f>ROUND(H51*I51,2)</f>
        <v>0</v>
      </c>
      <c r="K51" s="65">
        <v>0.20999999999999999</v>
      </c>
      <c r="L51" s="66">
        <f>ROUND(J51*1.21,2)</f>
        <v>0</v>
      </c>
      <c r="M51" s="13"/>
      <c r="N51" s="2"/>
      <c r="O51" s="2"/>
      <c r="P51" s="2"/>
      <c r="Q51" s="41">
        <f>IF(ISNUMBER(K51),IF(H51&gt;0,IF(I51&gt;0,J51,0),0),0)</f>
        <v>0</v>
      </c>
      <c r="R51" s="9">
        <f>IF(ISNUMBER(K51)=FALSE,J51,0)</f>
        <v>0</v>
      </c>
    </row>
    <row r="52" ht="12.75">
      <c r="A52" s="10"/>
      <c r="B52" s="57" t="s">
        <v>56</v>
      </c>
      <c r="C52" s="1"/>
      <c r="D52" s="1"/>
      <c r="E52" s="58" t="s">
        <v>409</v>
      </c>
      <c r="F52" s="1"/>
      <c r="G52" s="1"/>
      <c r="H52" s="48"/>
      <c r="I52" s="1"/>
      <c r="J52" s="48"/>
      <c r="K52" s="1"/>
      <c r="L52" s="1"/>
      <c r="M52" s="13"/>
      <c r="N52" s="2"/>
      <c r="O52" s="2"/>
      <c r="P52" s="2"/>
      <c r="Q52" s="2"/>
    </row>
    <row r="53" ht="12.75">
      <c r="A53" s="10"/>
      <c r="B53" s="57" t="s">
        <v>58</v>
      </c>
      <c r="C53" s="1"/>
      <c r="D53" s="1"/>
      <c r="E53" s="58" t="s">
        <v>677</v>
      </c>
      <c r="F53" s="1"/>
      <c r="G53" s="1"/>
      <c r="H53" s="48"/>
      <c r="I53" s="1"/>
      <c r="J53" s="48"/>
      <c r="K53" s="1"/>
      <c r="L53" s="1"/>
      <c r="M53" s="13"/>
      <c r="N53" s="2"/>
      <c r="O53" s="2"/>
      <c r="P53" s="2"/>
      <c r="Q53" s="2"/>
    </row>
    <row r="54" ht="12.75">
      <c r="A54" s="10"/>
      <c r="B54" s="57" t="s">
        <v>60</v>
      </c>
      <c r="C54" s="1"/>
      <c r="D54" s="1"/>
      <c r="E54" s="58" t="s">
        <v>420</v>
      </c>
      <c r="F54" s="1"/>
      <c r="G54" s="1"/>
      <c r="H54" s="48"/>
      <c r="I54" s="1"/>
      <c r="J54" s="48"/>
      <c r="K54" s="1"/>
      <c r="L54" s="1"/>
      <c r="M54" s="13"/>
      <c r="N54" s="2"/>
      <c r="O54" s="2"/>
      <c r="P54" s="2"/>
      <c r="Q54" s="2"/>
    </row>
    <row r="55" thickBot="1" ht="12.75">
      <c r="A55" s="10"/>
      <c r="B55" s="59" t="s">
        <v>62</v>
      </c>
      <c r="C55" s="30"/>
      <c r="D55" s="30"/>
      <c r="E55" s="60" t="s">
        <v>63</v>
      </c>
      <c r="F55" s="30"/>
      <c r="G55" s="30"/>
      <c r="H55" s="61"/>
      <c r="I55" s="30"/>
      <c r="J55" s="61"/>
      <c r="K55" s="30"/>
      <c r="L55" s="30"/>
      <c r="M55" s="13"/>
      <c r="N55" s="2"/>
      <c r="O55" s="2"/>
      <c r="P55" s="2"/>
      <c r="Q55" s="2"/>
    </row>
    <row r="56" thickTop="1" ht="12.75">
      <c r="A56" s="10"/>
      <c r="B56" s="49">
        <v>7</v>
      </c>
      <c r="C56" s="50" t="s">
        <v>421</v>
      </c>
      <c r="D56" s="50" t="s">
        <v>7</v>
      </c>
      <c r="E56" s="50" t="s">
        <v>422</v>
      </c>
      <c r="F56" s="50" t="s">
        <v>7</v>
      </c>
      <c r="G56" s="51" t="s">
        <v>83</v>
      </c>
      <c r="H56" s="62">
        <v>11</v>
      </c>
      <c r="I56" s="63">
        <v>0</v>
      </c>
      <c r="J56" s="64">
        <f>ROUND(H56*I56,2)</f>
        <v>0</v>
      </c>
      <c r="K56" s="65">
        <v>0.20999999999999999</v>
      </c>
      <c r="L56" s="66">
        <f>ROUND(J56*1.21,2)</f>
        <v>0</v>
      </c>
      <c r="M56" s="13"/>
      <c r="N56" s="2"/>
      <c r="O56" s="2"/>
      <c r="P56" s="2"/>
      <c r="Q56" s="41">
        <f>IF(ISNUMBER(K56),IF(H56&gt;0,IF(I56&gt;0,J56,0),0),0)</f>
        <v>0</v>
      </c>
      <c r="R56" s="9">
        <f>IF(ISNUMBER(K56)=FALSE,J56,0)</f>
        <v>0</v>
      </c>
    </row>
    <row r="57" ht="12.75">
      <c r="A57" s="10"/>
      <c r="B57" s="57" t="s">
        <v>56</v>
      </c>
      <c r="C57" s="1"/>
      <c r="D57" s="1"/>
      <c r="E57" s="58" t="s">
        <v>409</v>
      </c>
      <c r="F57" s="1"/>
      <c r="G57" s="1"/>
      <c r="H57" s="48"/>
      <c r="I57" s="1"/>
      <c r="J57" s="48"/>
      <c r="K57" s="1"/>
      <c r="L57" s="1"/>
      <c r="M57" s="13"/>
      <c r="N57" s="2"/>
      <c r="O57" s="2"/>
      <c r="P57" s="2"/>
      <c r="Q57" s="2"/>
    </row>
    <row r="58" ht="12.75">
      <c r="A58" s="10"/>
      <c r="B58" s="57" t="s">
        <v>58</v>
      </c>
      <c r="C58" s="1"/>
      <c r="D58" s="1"/>
      <c r="E58" s="58" t="s">
        <v>423</v>
      </c>
      <c r="F58" s="1"/>
      <c r="G58" s="1"/>
      <c r="H58" s="48"/>
      <c r="I58" s="1"/>
      <c r="J58" s="48"/>
      <c r="K58" s="1"/>
      <c r="L58" s="1"/>
      <c r="M58" s="13"/>
      <c r="N58" s="2"/>
      <c r="O58" s="2"/>
      <c r="P58" s="2"/>
      <c r="Q58" s="2"/>
    </row>
    <row r="59" ht="12.75">
      <c r="A59" s="10"/>
      <c r="B59" s="57" t="s">
        <v>60</v>
      </c>
      <c r="C59" s="1"/>
      <c r="D59" s="1"/>
      <c r="E59" s="58" t="s">
        <v>424</v>
      </c>
      <c r="F59" s="1"/>
      <c r="G59" s="1"/>
      <c r="H59" s="48"/>
      <c r="I59" s="1"/>
      <c r="J59" s="48"/>
      <c r="K59" s="1"/>
      <c r="L59" s="1"/>
      <c r="M59" s="13"/>
      <c r="N59" s="2"/>
      <c r="O59" s="2"/>
      <c r="P59" s="2"/>
      <c r="Q59" s="2"/>
    </row>
    <row r="60" thickBot="1" ht="12.75">
      <c r="A60" s="10"/>
      <c r="B60" s="59" t="s">
        <v>62</v>
      </c>
      <c r="C60" s="30"/>
      <c r="D60" s="30"/>
      <c r="E60" s="60" t="s">
        <v>63</v>
      </c>
      <c r="F60" s="30"/>
      <c r="G60" s="30"/>
      <c r="H60" s="61"/>
      <c r="I60" s="30"/>
      <c r="J60" s="61"/>
      <c r="K60" s="30"/>
      <c r="L60" s="30"/>
      <c r="M60" s="13"/>
      <c r="N60" s="2"/>
      <c r="O60" s="2"/>
      <c r="P60" s="2"/>
      <c r="Q60" s="2"/>
    </row>
    <row r="61" thickTop="1" ht="12.75">
      <c r="A61" s="10"/>
      <c r="B61" s="49">
        <v>8</v>
      </c>
      <c r="C61" s="50" t="s">
        <v>425</v>
      </c>
      <c r="D61" s="50" t="s">
        <v>7</v>
      </c>
      <c r="E61" s="50" t="s">
        <v>426</v>
      </c>
      <c r="F61" s="50" t="s">
        <v>7</v>
      </c>
      <c r="G61" s="51" t="s">
        <v>83</v>
      </c>
      <c r="H61" s="62">
        <v>11</v>
      </c>
      <c r="I61" s="63">
        <v>0</v>
      </c>
      <c r="J61" s="64">
        <f>ROUND(H61*I61,2)</f>
        <v>0</v>
      </c>
      <c r="K61" s="65">
        <v>0.20999999999999999</v>
      </c>
      <c r="L61" s="66">
        <f>ROUND(J61*1.21,2)</f>
        <v>0</v>
      </c>
      <c r="M61" s="13"/>
      <c r="N61" s="2"/>
      <c r="O61" s="2"/>
      <c r="P61" s="2"/>
      <c r="Q61" s="41">
        <f>IF(ISNUMBER(K61),IF(H61&gt;0,IF(I61&gt;0,J61,0),0),0)</f>
        <v>0</v>
      </c>
      <c r="R61" s="9">
        <f>IF(ISNUMBER(K61)=FALSE,J61,0)</f>
        <v>0</v>
      </c>
    </row>
    <row r="62" ht="12.75">
      <c r="A62" s="10"/>
      <c r="B62" s="57" t="s">
        <v>56</v>
      </c>
      <c r="C62" s="1"/>
      <c r="D62" s="1"/>
      <c r="E62" s="58" t="s">
        <v>409</v>
      </c>
      <c r="F62" s="1"/>
      <c r="G62" s="1"/>
      <c r="H62" s="48"/>
      <c r="I62" s="1"/>
      <c r="J62" s="48"/>
      <c r="K62" s="1"/>
      <c r="L62" s="1"/>
      <c r="M62" s="13"/>
      <c r="N62" s="2"/>
      <c r="O62" s="2"/>
      <c r="P62" s="2"/>
      <c r="Q62" s="2"/>
    </row>
    <row r="63" ht="12.75">
      <c r="A63" s="10"/>
      <c r="B63" s="57" t="s">
        <v>58</v>
      </c>
      <c r="C63" s="1"/>
      <c r="D63" s="1"/>
      <c r="E63" s="58" t="s">
        <v>427</v>
      </c>
      <c r="F63" s="1"/>
      <c r="G63" s="1"/>
      <c r="H63" s="48"/>
      <c r="I63" s="1"/>
      <c r="J63" s="48"/>
      <c r="K63" s="1"/>
      <c r="L63" s="1"/>
      <c r="M63" s="13"/>
      <c r="N63" s="2"/>
      <c r="O63" s="2"/>
      <c r="P63" s="2"/>
      <c r="Q63" s="2"/>
    </row>
    <row r="64" ht="12.75">
      <c r="A64" s="10"/>
      <c r="B64" s="57" t="s">
        <v>60</v>
      </c>
      <c r="C64" s="1"/>
      <c r="D64" s="1"/>
      <c r="E64" s="58" t="s">
        <v>415</v>
      </c>
      <c r="F64" s="1"/>
      <c r="G64" s="1"/>
      <c r="H64" s="48"/>
      <c r="I64" s="1"/>
      <c r="J64" s="48"/>
      <c r="K64" s="1"/>
      <c r="L64" s="1"/>
      <c r="M64" s="13"/>
      <c r="N64" s="2"/>
      <c r="O64" s="2"/>
      <c r="P64" s="2"/>
      <c r="Q64" s="2"/>
    </row>
    <row r="65" thickBot="1" ht="12.75">
      <c r="A65" s="10"/>
      <c r="B65" s="59" t="s">
        <v>62</v>
      </c>
      <c r="C65" s="30"/>
      <c r="D65" s="30"/>
      <c r="E65" s="60" t="s">
        <v>63</v>
      </c>
      <c r="F65" s="30"/>
      <c r="G65" s="30"/>
      <c r="H65" s="61"/>
      <c r="I65" s="30"/>
      <c r="J65" s="61"/>
      <c r="K65" s="30"/>
      <c r="L65" s="30"/>
      <c r="M65" s="13"/>
      <c r="N65" s="2"/>
      <c r="O65" s="2"/>
      <c r="P65" s="2"/>
      <c r="Q65" s="2"/>
    </row>
    <row r="66" thickTop="1" ht="12.75">
      <c r="A66" s="10"/>
      <c r="B66" s="49">
        <v>9</v>
      </c>
      <c r="C66" s="50" t="s">
        <v>428</v>
      </c>
      <c r="D66" s="50" t="s">
        <v>7</v>
      </c>
      <c r="E66" s="50" t="s">
        <v>429</v>
      </c>
      <c r="F66" s="50" t="s">
        <v>7</v>
      </c>
      <c r="G66" s="51" t="s">
        <v>418</v>
      </c>
      <c r="H66" s="62">
        <v>1170</v>
      </c>
      <c r="I66" s="63">
        <v>0</v>
      </c>
      <c r="J66" s="64">
        <f>ROUND(H66*I66,2)</f>
        <v>0</v>
      </c>
      <c r="K66" s="65">
        <v>0.20999999999999999</v>
      </c>
      <c r="L66" s="66">
        <f>ROUND(J66*1.21,2)</f>
        <v>0</v>
      </c>
      <c r="M66" s="13"/>
      <c r="N66" s="2"/>
      <c r="O66" s="2"/>
      <c r="P66" s="2"/>
      <c r="Q66" s="41">
        <f>IF(ISNUMBER(K66),IF(H66&gt;0,IF(I66&gt;0,J66,0),0),0)</f>
        <v>0</v>
      </c>
      <c r="R66" s="9">
        <f>IF(ISNUMBER(K66)=FALSE,J66,0)</f>
        <v>0</v>
      </c>
    </row>
    <row r="67" ht="12.75">
      <c r="A67" s="10"/>
      <c r="B67" s="57" t="s">
        <v>56</v>
      </c>
      <c r="C67" s="1"/>
      <c r="D67" s="1"/>
      <c r="E67" s="58" t="s">
        <v>409</v>
      </c>
      <c r="F67" s="1"/>
      <c r="G67" s="1"/>
      <c r="H67" s="48"/>
      <c r="I67" s="1"/>
      <c r="J67" s="48"/>
      <c r="K67" s="1"/>
      <c r="L67" s="1"/>
      <c r="M67" s="13"/>
      <c r="N67" s="2"/>
      <c r="O67" s="2"/>
      <c r="P67" s="2"/>
      <c r="Q67" s="2"/>
    </row>
    <row r="68" ht="12.75">
      <c r="A68" s="10"/>
      <c r="B68" s="57" t="s">
        <v>58</v>
      </c>
      <c r="C68" s="1"/>
      <c r="D68" s="1"/>
      <c r="E68" s="58" t="s">
        <v>678</v>
      </c>
      <c r="F68" s="1"/>
      <c r="G68" s="1"/>
      <c r="H68" s="48"/>
      <c r="I68" s="1"/>
      <c r="J68" s="48"/>
      <c r="K68" s="1"/>
      <c r="L68" s="1"/>
      <c r="M68" s="13"/>
      <c r="N68" s="2"/>
      <c r="O68" s="2"/>
      <c r="P68" s="2"/>
      <c r="Q68" s="2"/>
    </row>
    <row r="69" ht="12.75">
      <c r="A69" s="10"/>
      <c r="B69" s="57" t="s">
        <v>60</v>
      </c>
      <c r="C69" s="1"/>
      <c r="D69" s="1"/>
      <c r="E69" s="58" t="s">
        <v>431</v>
      </c>
      <c r="F69" s="1"/>
      <c r="G69" s="1"/>
      <c r="H69" s="48"/>
      <c r="I69" s="1"/>
      <c r="J69" s="48"/>
      <c r="K69" s="1"/>
      <c r="L69" s="1"/>
      <c r="M69" s="13"/>
      <c r="N69" s="2"/>
      <c r="O69" s="2"/>
      <c r="P69" s="2"/>
      <c r="Q69" s="2"/>
    </row>
    <row r="70" thickBot="1" ht="12.75">
      <c r="A70" s="10"/>
      <c r="B70" s="59" t="s">
        <v>62</v>
      </c>
      <c r="C70" s="30"/>
      <c r="D70" s="30"/>
      <c r="E70" s="60" t="s">
        <v>63</v>
      </c>
      <c r="F70" s="30"/>
      <c r="G70" s="30"/>
      <c r="H70" s="61"/>
      <c r="I70" s="30"/>
      <c r="J70" s="61"/>
      <c r="K70" s="30"/>
      <c r="L70" s="30"/>
      <c r="M70" s="13"/>
      <c r="N70" s="2"/>
      <c r="O70" s="2"/>
      <c r="P70" s="2"/>
      <c r="Q70" s="2"/>
    </row>
    <row r="71" thickTop="1" ht="12.75">
      <c r="A71" s="10"/>
      <c r="B71" s="49">
        <v>10</v>
      </c>
      <c r="C71" s="50" t="s">
        <v>432</v>
      </c>
      <c r="D71" s="50" t="s">
        <v>7</v>
      </c>
      <c r="E71" s="50" t="s">
        <v>433</v>
      </c>
      <c r="F71" s="50" t="s">
        <v>7</v>
      </c>
      <c r="G71" s="51" t="s">
        <v>182</v>
      </c>
      <c r="H71" s="62">
        <v>1.75</v>
      </c>
      <c r="I71" s="63">
        <v>0</v>
      </c>
      <c r="J71" s="64">
        <f>ROUND(H71*I71,2)</f>
        <v>0</v>
      </c>
      <c r="K71" s="65">
        <v>0.20999999999999999</v>
      </c>
      <c r="L71" s="66">
        <f>ROUND(J71*1.21,2)</f>
        <v>0</v>
      </c>
      <c r="M71" s="13"/>
      <c r="N71" s="2"/>
      <c r="O71" s="2"/>
      <c r="P71" s="2"/>
      <c r="Q71" s="41">
        <f>IF(ISNUMBER(K71),IF(H71&gt;0,IF(I71&gt;0,J71,0),0),0)</f>
        <v>0</v>
      </c>
      <c r="R71" s="9">
        <f>IF(ISNUMBER(K71)=FALSE,J71,0)</f>
        <v>0</v>
      </c>
    </row>
    <row r="72" ht="12.75">
      <c r="A72" s="10"/>
      <c r="B72" s="57" t="s">
        <v>56</v>
      </c>
      <c r="C72" s="1"/>
      <c r="D72" s="1"/>
      <c r="E72" s="58" t="s">
        <v>679</v>
      </c>
      <c r="F72" s="1"/>
      <c r="G72" s="1"/>
      <c r="H72" s="48"/>
      <c r="I72" s="1"/>
      <c r="J72" s="48"/>
      <c r="K72" s="1"/>
      <c r="L72" s="1"/>
      <c r="M72" s="13"/>
      <c r="N72" s="2"/>
      <c r="O72" s="2"/>
      <c r="P72" s="2"/>
      <c r="Q72" s="2"/>
    </row>
    <row r="73" ht="12.75">
      <c r="A73" s="10"/>
      <c r="B73" s="57" t="s">
        <v>58</v>
      </c>
      <c r="C73" s="1"/>
      <c r="D73" s="1"/>
      <c r="E73" s="58" t="s">
        <v>680</v>
      </c>
      <c r="F73" s="1"/>
      <c r="G73" s="1"/>
      <c r="H73" s="48"/>
      <c r="I73" s="1"/>
      <c r="J73" s="48"/>
      <c r="K73" s="1"/>
      <c r="L73" s="1"/>
      <c r="M73" s="13"/>
      <c r="N73" s="2"/>
      <c r="O73" s="2"/>
      <c r="P73" s="2"/>
      <c r="Q73" s="2"/>
    </row>
    <row r="74" ht="12.75">
      <c r="A74" s="10"/>
      <c r="B74" s="57" t="s">
        <v>60</v>
      </c>
      <c r="C74" s="1"/>
      <c r="D74" s="1"/>
      <c r="E74" s="58" t="s">
        <v>436</v>
      </c>
      <c r="F74" s="1"/>
      <c r="G74" s="1"/>
      <c r="H74" s="48"/>
      <c r="I74" s="1"/>
      <c r="J74" s="48"/>
      <c r="K74" s="1"/>
      <c r="L74" s="1"/>
      <c r="M74" s="13"/>
      <c r="N74" s="2"/>
      <c r="O74" s="2"/>
      <c r="P74" s="2"/>
      <c r="Q74" s="2"/>
    </row>
    <row r="75" thickBot="1" ht="12.75">
      <c r="A75" s="10"/>
      <c r="B75" s="59" t="s">
        <v>62</v>
      </c>
      <c r="C75" s="30"/>
      <c r="D75" s="30"/>
      <c r="E75" s="60" t="s">
        <v>63</v>
      </c>
      <c r="F75" s="30"/>
      <c r="G75" s="30"/>
      <c r="H75" s="61"/>
      <c r="I75" s="30"/>
      <c r="J75" s="61"/>
      <c r="K75" s="30"/>
      <c r="L75" s="30"/>
      <c r="M75" s="13"/>
      <c r="N75" s="2"/>
      <c r="O75" s="2"/>
      <c r="P75" s="2"/>
      <c r="Q75" s="2"/>
    </row>
    <row r="76" thickTop="1" ht="12.75">
      <c r="A76" s="10"/>
      <c r="B76" s="49">
        <v>11</v>
      </c>
      <c r="C76" s="50" t="s">
        <v>437</v>
      </c>
      <c r="D76" s="50" t="s">
        <v>7</v>
      </c>
      <c r="E76" s="50" t="s">
        <v>438</v>
      </c>
      <c r="F76" s="50" t="s">
        <v>7</v>
      </c>
      <c r="G76" s="51" t="s">
        <v>182</v>
      </c>
      <c r="H76" s="62">
        <v>1.75</v>
      </c>
      <c r="I76" s="63">
        <v>0</v>
      </c>
      <c r="J76" s="64">
        <f>ROUND(H76*I76,2)</f>
        <v>0</v>
      </c>
      <c r="K76" s="65">
        <v>0.20999999999999999</v>
      </c>
      <c r="L76" s="66">
        <f>ROUND(J76*1.21,2)</f>
        <v>0</v>
      </c>
      <c r="M76" s="13"/>
      <c r="N76" s="2"/>
      <c r="O76" s="2"/>
      <c r="P76" s="2"/>
      <c r="Q76" s="41">
        <f>IF(ISNUMBER(K76),IF(H76&gt;0,IF(I76&gt;0,J76,0),0),0)</f>
        <v>0</v>
      </c>
      <c r="R76" s="9">
        <f>IF(ISNUMBER(K76)=FALSE,J76,0)</f>
        <v>0</v>
      </c>
    </row>
    <row r="77" ht="12.75">
      <c r="A77" s="10"/>
      <c r="B77" s="57" t="s">
        <v>56</v>
      </c>
      <c r="C77" s="1"/>
      <c r="D77" s="1"/>
      <c r="E77" s="58" t="s">
        <v>679</v>
      </c>
      <c r="F77" s="1"/>
      <c r="G77" s="1"/>
      <c r="H77" s="48"/>
      <c r="I77" s="1"/>
      <c r="J77" s="48"/>
      <c r="K77" s="1"/>
      <c r="L77" s="1"/>
      <c r="M77" s="13"/>
      <c r="N77" s="2"/>
      <c r="O77" s="2"/>
      <c r="P77" s="2"/>
      <c r="Q77" s="2"/>
    </row>
    <row r="78" ht="12.75">
      <c r="A78" s="10"/>
      <c r="B78" s="57" t="s">
        <v>58</v>
      </c>
      <c r="C78" s="1"/>
      <c r="D78" s="1"/>
      <c r="E78" s="58" t="s">
        <v>7</v>
      </c>
      <c r="F78" s="1"/>
      <c r="G78" s="1"/>
      <c r="H78" s="48"/>
      <c r="I78" s="1"/>
      <c r="J78" s="48"/>
      <c r="K78" s="1"/>
      <c r="L78" s="1"/>
      <c r="M78" s="13"/>
      <c r="N78" s="2"/>
      <c r="O78" s="2"/>
      <c r="P78" s="2"/>
      <c r="Q78" s="2"/>
    </row>
    <row r="79" ht="12.75">
      <c r="A79" s="10"/>
      <c r="B79" s="57" t="s">
        <v>60</v>
      </c>
      <c r="C79" s="1"/>
      <c r="D79" s="1"/>
      <c r="E79" s="58" t="s">
        <v>440</v>
      </c>
      <c r="F79" s="1"/>
      <c r="G79" s="1"/>
      <c r="H79" s="48"/>
      <c r="I79" s="1"/>
      <c r="J79" s="48"/>
      <c r="K79" s="1"/>
      <c r="L79" s="1"/>
      <c r="M79" s="13"/>
      <c r="N79" s="2"/>
      <c r="O79" s="2"/>
      <c r="P79" s="2"/>
      <c r="Q79" s="2"/>
    </row>
    <row r="80" thickBot="1" ht="12.75">
      <c r="A80" s="10"/>
      <c r="B80" s="59" t="s">
        <v>62</v>
      </c>
      <c r="C80" s="30"/>
      <c r="D80" s="30"/>
      <c r="E80" s="60" t="s">
        <v>63</v>
      </c>
      <c r="F80" s="30"/>
      <c r="G80" s="30"/>
      <c r="H80" s="61"/>
      <c r="I80" s="30"/>
      <c r="J80" s="61"/>
      <c r="K80" s="30"/>
      <c r="L80" s="30"/>
      <c r="M80" s="13"/>
      <c r="N80" s="2"/>
      <c r="O80" s="2"/>
      <c r="P80" s="2"/>
      <c r="Q80" s="2"/>
    </row>
    <row r="81" thickTop="1" ht="12.75">
      <c r="A81" s="10"/>
      <c r="B81" s="49">
        <v>12</v>
      </c>
      <c r="C81" s="50" t="s">
        <v>441</v>
      </c>
      <c r="D81" s="50" t="s">
        <v>7</v>
      </c>
      <c r="E81" s="50" t="s">
        <v>442</v>
      </c>
      <c r="F81" s="50" t="s">
        <v>7</v>
      </c>
      <c r="G81" s="51" t="s">
        <v>83</v>
      </c>
      <c r="H81" s="62">
        <v>2</v>
      </c>
      <c r="I81" s="63">
        <v>0</v>
      </c>
      <c r="J81" s="64">
        <f>ROUND(H81*I81,2)</f>
        <v>0</v>
      </c>
      <c r="K81" s="65">
        <v>0.20999999999999999</v>
      </c>
      <c r="L81" s="66">
        <f>ROUND(J81*1.21,2)</f>
        <v>0</v>
      </c>
      <c r="M81" s="13"/>
      <c r="N81" s="2"/>
      <c r="O81" s="2"/>
      <c r="P81" s="2"/>
      <c r="Q81" s="41">
        <f>IF(ISNUMBER(K81),IF(H81&gt;0,IF(I81&gt;0,J81,0),0),0)</f>
        <v>0</v>
      </c>
      <c r="R81" s="9">
        <f>IF(ISNUMBER(K81)=FALSE,J81,0)</f>
        <v>0</v>
      </c>
    </row>
    <row r="82" ht="12.75">
      <c r="A82" s="10"/>
      <c r="B82" s="57" t="s">
        <v>56</v>
      </c>
      <c r="C82" s="1"/>
      <c r="D82" s="1"/>
      <c r="E82" s="58" t="s">
        <v>409</v>
      </c>
      <c r="F82" s="1"/>
      <c r="G82" s="1"/>
      <c r="H82" s="48"/>
      <c r="I82" s="1"/>
      <c r="J82" s="48"/>
      <c r="K82" s="1"/>
      <c r="L82" s="1"/>
      <c r="M82" s="13"/>
      <c r="N82" s="2"/>
      <c r="O82" s="2"/>
      <c r="P82" s="2"/>
      <c r="Q82" s="2"/>
    </row>
    <row r="83" ht="12.75">
      <c r="A83" s="10"/>
      <c r="B83" s="57" t="s">
        <v>58</v>
      </c>
      <c r="C83" s="1"/>
      <c r="D83" s="1"/>
      <c r="E83" s="58" t="s">
        <v>443</v>
      </c>
      <c r="F83" s="1"/>
      <c r="G83" s="1"/>
      <c r="H83" s="48"/>
      <c r="I83" s="1"/>
      <c r="J83" s="48"/>
      <c r="K83" s="1"/>
      <c r="L83" s="1"/>
      <c r="M83" s="13"/>
      <c r="N83" s="2"/>
      <c r="O83" s="2"/>
      <c r="P83" s="2"/>
      <c r="Q83" s="2"/>
    </row>
    <row r="84" ht="12.75">
      <c r="A84" s="10"/>
      <c r="B84" s="57" t="s">
        <v>60</v>
      </c>
      <c r="C84" s="1"/>
      <c r="D84" s="1"/>
      <c r="E84" s="58" t="s">
        <v>444</v>
      </c>
      <c r="F84" s="1"/>
      <c r="G84" s="1"/>
      <c r="H84" s="48"/>
      <c r="I84" s="1"/>
      <c r="J84" s="48"/>
      <c r="K84" s="1"/>
      <c r="L84" s="1"/>
      <c r="M84" s="13"/>
      <c r="N84" s="2"/>
      <c r="O84" s="2"/>
      <c r="P84" s="2"/>
      <c r="Q84" s="2"/>
    </row>
    <row r="85" thickBot="1" ht="12.75">
      <c r="A85" s="10"/>
      <c r="B85" s="59" t="s">
        <v>62</v>
      </c>
      <c r="C85" s="30"/>
      <c r="D85" s="30"/>
      <c r="E85" s="60" t="s">
        <v>63</v>
      </c>
      <c r="F85" s="30"/>
      <c r="G85" s="30"/>
      <c r="H85" s="61"/>
      <c r="I85" s="30"/>
      <c r="J85" s="61"/>
      <c r="K85" s="30"/>
      <c r="L85" s="30"/>
      <c r="M85" s="13"/>
      <c r="N85" s="2"/>
      <c r="O85" s="2"/>
      <c r="P85" s="2"/>
      <c r="Q85" s="2"/>
    </row>
    <row r="86" thickTop="1" ht="12.75">
      <c r="A86" s="10"/>
      <c r="B86" s="49">
        <v>13</v>
      </c>
      <c r="C86" s="50" t="s">
        <v>445</v>
      </c>
      <c r="D86" s="50" t="s">
        <v>7</v>
      </c>
      <c r="E86" s="50" t="s">
        <v>446</v>
      </c>
      <c r="F86" s="50" t="s">
        <v>7</v>
      </c>
      <c r="G86" s="51" t="s">
        <v>83</v>
      </c>
      <c r="H86" s="62">
        <v>2</v>
      </c>
      <c r="I86" s="63">
        <v>0</v>
      </c>
      <c r="J86" s="64">
        <f>ROUND(H86*I86,2)</f>
        <v>0</v>
      </c>
      <c r="K86" s="65">
        <v>0.20999999999999999</v>
      </c>
      <c r="L86" s="66">
        <f>ROUND(J86*1.21,2)</f>
        <v>0</v>
      </c>
      <c r="M86" s="13"/>
      <c r="N86" s="2"/>
      <c r="O86" s="2"/>
      <c r="P86" s="2"/>
      <c r="Q86" s="41">
        <f>IF(ISNUMBER(K86),IF(H86&gt;0,IF(I86&gt;0,J86,0),0),0)</f>
        <v>0</v>
      </c>
      <c r="R86" s="9">
        <f>IF(ISNUMBER(K86)=FALSE,J86,0)</f>
        <v>0</v>
      </c>
    </row>
    <row r="87" ht="12.75">
      <c r="A87" s="10"/>
      <c r="B87" s="57" t="s">
        <v>56</v>
      </c>
      <c r="C87" s="1"/>
      <c r="D87" s="1"/>
      <c r="E87" s="58" t="s">
        <v>409</v>
      </c>
      <c r="F87" s="1"/>
      <c r="G87" s="1"/>
      <c r="H87" s="48"/>
      <c r="I87" s="1"/>
      <c r="J87" s="48"/>
      <c r="K87" s="1"/>
      <c r="L87" s="1"/>
      <c r="M87" s="13"/>
      <c r="N87" s="2"/>
      <c r="O87" s="2"/>
      <c r="P87" s="2"/>
      <c r="Q87" s="2"/>
    </row>
    <row r="88" ht="12.75">
      <c r="A88" s="10"/>
      <c r="B88" s="57" t="s">
        <v>58</v>
      </c>
      <c r="C88" s="1"/>
      <c r="D88" s="1"/>
      <c r="E88" s="58" t="s">
        <v>443</v>
      </c>
      <c r="F88" s="1"/>
      <c r="G88" s="1"/>
      <c r="H88" s="48"/>
      <c r="I88" s="1"/>
      <c r="J88" s="48"/>
      <c r="K88" s="1"/>
      <c r="L88" s="1"/>
      <c r="M88" s="13"/>
      <c r="N88" s="2"/>
      <c r="O88" s="2"/>
      <c r="P88" s="2"/>
      <c r="Q88" s="2"/>
    </row>
    <row r="89" ht="12.75">
      <c r="A89" s="10"/>
      <c r="B89" s="57" t="s">
        <v>60</v>
      </c>
      <c r="C89" s="1"/>
      <c r="D89" s="1"/>
      <c r="E89" s="58" t="s">
        <v>415</v>
      </c>
      <c r="F89" s="1"/>
      <c r="G89" s="1"/>
      <c r="H89" s="48"/>
      <c r="I89" s="1"/>
      <c r="J89" s="48"/>
      <c r="K89" s="1"/>
      <c r="L89" s="1"/>
      <c r="M89" s="13"/>
      <c r="N89" s="2"/>
      <c r="O89" s="2"/>
      <c r="P89" s="2"/>
      <c r="Q89" s="2"/>
    </row>
    <row r="90" thickBot="1" ht="12.75">
      <c r="A90" s="10"/>
      <c r="B90" s="59" t="s">
        <v>62</v>
      </c>
      <c r="C90" s="30"/>
      <c r="D90" s="30"/>
      <c r="E90" s="60" t="s">
        <v>63</v>
      </c>
      <c r="F90" s="30"/>
      <c r="G90" s="30"/>
      <c r="H90" s="61"/>
      <c r="I90" s="30"/>
      <c r="J90" s="61"/>
      <c r="K90" s="30"/>
      <c r="L90" s="30"/>
      <c r="M90" s="13"/>
      <c r="N90" s="2"/>
      <c r="O90" s="2"/>
      <c r="P90" s="2"/>
      <c r="Q90" s="2"/>
    </row>
    <row r="91" thickTop="1" ht="12.75">
      <c r="A91" s="10"/>
      <c r="B91" s="49">
        <v>14</v>
      </c>
      <c r="C91" s="50" t="s">
        <v>447</v>
      </c>
      <c r="D91" s="50" t="s">
        <v>7</v>
      </c>
      <c r="E91" s="50" t="s">
        <v>448</v>
      </c>
      <c r="F91" s="50" t="s">
        <v>7</v>
      </c>
      <c r="G91" s="51" t="s">
        <v>418</v>
      </c>
      <c r="H91" s="62">
        <v>180</v>
      </c>
      <c r="I91" s="63">
        <v>0</v>
      </c>
      <c r="J91" s="64">
        <f>ROUND(H91*I91,2)</f>
        <v>0</v>
      </c>
      <c r="K91" s="65">
        <v>0.20999999999999999</v>
      </c>
      <c r="L91" s="66">
        <f>ROUND(J91*1.21,2)</f>
        <v>0</v>
      </c>
      <c r="M91" s="13"/>
      <c r="N91" s="2"/>
      <c r="O91" s="2"/>
      <c r="P91" s="2"/>
      <c r="Q91" s="41">
        <f>IF(ISNUMBER(K91),IF(H91&gt;0,IF(I91&gt;0,J91,0),0),0)</f>
        <v>0</v>
      </c>
      <c r="R91" s="9">
        <f>IF(ISNUMBER(K91)=FALSE,J91,0)</f>
        <v>0</v>
      </c>
    </row>
    <row r="92" ht="12.75">
      <c r="A92" s="10"/>
      <c r="B92" s="57" t="s">
        <v>56</v>
      </c>
      <c r="C92" s="1"/>
      <c r="D92" s="1"/>
      <c r="E92" s="58" t="s">
        <v>409</v>
      </c>
      <c r="F92" s="1"/>
      <c r="G92" s="1"/>
      <c r="H92" s="48"/>
      <c r="I92" s="1"/>
      <c r="J92" s="48"/>
      <c r="K92" s="1"/>
      <c r="L92" s="1"/>
      <c r="M92" s="13"/>
      <c r="N92" s="2"/>
      <c r="O92" s="2"/>
      <c r="P92" s="2"/>
      <c r="Q92" s="2"/>
    </row>
    <row r="93" ht="12.75">
      <c r="A93" s="10"/>
      <c r="B93" s="57" t="s">
        <v>58</v>
      </c>
      <c r="C93" s="1"/>
      <c r="D93" s="1"/>
      <c r="E93" s="58" t="s">
        <v>681</v>
      </c>
      <c r="F93" s="1"/>
      <c r="G93" s="1"/>
      <c r="H93" s="48"/>
      <c r="I93" s="1"/>
      <c r="J93" s="48"/>
      <c r="K93" s="1"/>
      <c r="L93" s="1"/>
      <c r="M93" s="13"/>
      <c r="N93" s="2"/>
      <c r="O93" s="2"/>
      <c r="P93" s="2"/>
      <c r="Q93" s="2"/>
    </row>
    <row r="94" ht="12.75">
      <c r="A94" s="10"/>
      <c r="B94" s="57" t="s">
        <v>60</v>
      </c>
      <c r="C94" s="1"/>
      <c r="D94" s="1"/>
      <c r="E94" s="58" t="s">
        <v>450</v>
      </c>
      <c r="F94" s="1"/>
      <c r="G94" s="1"/>
      <c r="H94" s="48"/>
      <c r="I94" s="1"/>
      <c r="J94" s="48"/>
      <c r="K94" s="1"/>
      <c r="L94" s="1"/>
      <c r="M94" s="13"/>
      <c r="N94" s="2"/>
      <c r="O94" s="2"/>
      <c r="P94" s="2"/>
      <c r="Q94" s="2"/>
    </row>
    <row r="95" thickBot="1" ht="12.75">
      <c r="A95" s="10"/>
      <c r="B95" s="59" t="s">
        <v>62</v>
      </c>
      <c r="C95" s="30"/>
      <c r="D95" s="30"/>
      <c r="E95" s="60" t="s">
        <v>63</v>
      </c>
      <c r="F95" s="30"/>
      <c r="G95" s="30"/>
      <c r="H95" s="61"/>
      <c r="I95" s="30"/>
      <c r="J95" s="61"/>
      <c r="K95" s="30"/>
      <c r="L95" s="30"/>
      <c r="M95" s="13"/>
      <c r="N95" s="2"/>
      <c r="O95" s="2"/>
      <c r="P95" s="2"/>
      <c r="Q95" s="2"/>
    </row>
    <row r="96" thickTop="1" ht="12.75">
      <c r="A96" s="10"/>
      <c r="B96" s="49">
        <v>15</v>
      </c>
      <c r="C96" s="50" t="s">
        <v>451</v>
      </c>
      <c r="D96" s="50" t="s">
        <v>7</v>
      </c>
      <c r="E96" s="50" t="s">
        <v>452</v>
      </c>
      <c r="F96" s="50" t="s">
        <v>7</v>
      </c>
      <c r="G96" s="51" t="s">
        <v>83</v>
      </c>
      <c r="H96" s="62">
        <v>1</v>
      </c>
      <c r="I96" s="63">
        <v>0</v>
      </c>
      <c r="J96" s="64">
        <f>ROUND(H96*I96,2)</f>
        <v>0</v>
      </c>
      <c r="K96" s="65">
        <v>0.20999999999999999</v>
      </c>
      <c r="L96" s="66">
        <f>ROUND(J96*1.21,2)</f>
        <v>0</v>
      </c>
      <c r="M96" s="13"/>
      <c r="N96" s="2"/>
      <c r="O96" s="2"/>
      <c r="P96" s="2"/>
      <c r="Q96" s="41">
        <f>IF(ISNUMBER(K96),IF(H96&gt;0,IF(I96&gt;0,J96,0),0),0)</f>
        <v>0</v>
      </c>
      <c r="R96" s="9">
        <f>IF(ISNUMBER(K96)=FALSE,J96,0)</f>
        <v>0</v>
      </c>
    </row>
    <row r="97" ht="12.75">
      <c r="A97" s="10"/>
      <c r="B97" s="57" t="s">
        <v>56</v>
      </c>
      <c r="C97" s="1"/>
      <c r="D97" s="1"/>
      <c r="E97" s="58" t="s">
        <v>453</v>
      </c>
      <c r="F97" s="1"/>
      <c r="G97" s="1"/>
      <c r="H97" s="48"/>
      <c r="I97" s="1"/>
      <c r="J97" s="48"/>
      <c r="K97" s="1"/>
      <c r="L97" s="1"/>
      <c r="M97" s="13"/>
      <c r="N97" s="2"/>
      <c r="O97" s="2"/>
      <c r="P97" s="2"/>
      <c r="Q97" s="2"/>
    </row>
    <row r="98" ht="12.75">
      <c r="A98" s="10"/>
      <c r="B98" s="57" t="s">
        <v>58</v>
      </c>
      <c r="C98" s="1"/>
      <c r="D98" s="1"/>
      <c r="E98" s="58" t="s">
        <v>59</v>
      </c>
      <c r="F98" s="1"/>
      <c r="G98" s="1"/>
      <c r="H98" s="48"/>
      <c r="I98" s="1"/>
      <c r="J98" s="48"/>
      <c r="K98" s="1"/>
      <c r="L98" s="1"/>
      <c r="M98" s="13"/>
      <c r="N98" s="2"/>
      <c r="O98" s="2"/>
      <c r="P98" s="2"/>
      <c r="Q98" s="2"/>
    </row>
    <row r="99" ht="12.75">
      <c r="A99" s="10"/>
      <c r="B99" s="57" t="s">
        <v>60</v>
      </c>
      <c r="C99" s="1"/>
      <c r="D99" s="1"/>
      <c r="E99" s="58" t="s">
        <v>444</v>
      </c>
      <c r="F99" s="1"/>
      <c r="G99" s="1"/>
      <c r="H99" s="48"/>
      <c r="I99" s="1"/>
      <c r="J99" s="48"/>
      <c r="K99" s="1"/>
      <c r="L99" s="1"/>
      <c r="M99" s="13"/>
      <c r="N99" s="2"/>
      <c r="O99" s="2"/>
      <c r="P99" s="2"/>
      <c r="Q99" s="2"/>
    </row>
    <row r="100" thickBot="1" ht="12.75">
      <c r="A100" s="10"/>
      <c r="B100" s="59" t="s">
        <v>62</v>
      </c>
      <c r="C100" s="30"/>
      <c r="D100" s="30"/>
      <c r="E100" s="60" t="s">
        <v>63</v>
      </c>
      <c r="F100" s="30"/>
      <c r="G100" s="30"/>
      <c r="H100" s="61"/>
      <c r="I100" s="30"/>
      <c r="J100" s="61"/>
      <c r="K100" s="30"/>
      <c r="L100" s="30"/>
      <c r="M100" s="13"/>
      <c r="N100" s="2"/>
      <c r="O100" s="2"/>
      <c r="P100" s="2"/>
      <c r="Q100" s="2"/>
    </row>
    <row r="101" thickTop="1" ht="12.75">
      <c r="A101" s="10"/>
      <c r="B101" s="49">
        <v>16</v>
      </c>
      <c r="C101" s="50" t="s">
        <v>454</v>
      </c>
      <c r="D101" s="50" t="s">
        <v>7</v>
      </c>
      <c r="E101" s="50" t="s">
        <v>455</v>
      </c>
      <c r="F101" s="50" t="s">
        <v>7</v>
      </c>
      <c r="G101" s="51" t="s">
        <v>83</v>
      </c>
      <c r="H101" s="62">
        <v>1</v>
      </c>
      <c r="I101" s="63">
        <v>0</v>
      </c>
      <c r="J101" s="64">
        <f>ROUND(H101*I101,2)</f>
        <v>0</v>
      </c>
      <c r="K101" s="65">
        <v>0.20999999999999999</v>
      </c>
      <c r="L101" s="66">
        <f>ROUND(J101*1.21,2)</f>
        <v>0</v>
      </c>
      <c r="M101" s="13"/>
      <c r="N101" s="2"/>
      <c r="O101" s="2"/>
      <c r="P101" s="2"/>
      <c r="Q101" s="41">
        <f>IF(ISNUMBER(K101),IF(H101&gt;0,IF(I101&gt;0,J101,0),0),0)</f>
        <v>0</v>
      </c>
      <c r="R101" s="9">
        <f>IF(ISNUMBER(K101)=FALSE,J101,0)</f>
        <v>0</v>
      </c>
    </row>
    <row r="102" ht="12.75">
      <c r="A102" s="10"/>
      <c r="B102" s="57" t="s">
        <v>56</v>
      </c>
      <c r="C102" s="1"/>
      <c r="D102" s="1"/>
      <c r="E102" s="58" t="s">
        <v>453</v>
      </c>
      <c r="F102" s="1"/>
      <c r="G102" s="1"/>
      <c r="H102" s="48"/>
      <c r="I102" s="1"/>
      <c r="J102" s="48"/>
      <c r="K102" s="1"/>
      <c r="L102" s="1"/>
      <c r="M102" s="13"/>
      <c r="N102" s="2"/>
      <c r="O102" s="2"/>
      <c r="P102" s="2"/>
      <c r="Q102" s="2"/>
    </row>
    <row r="103" ht="12.75">
      <c r="A103" s="10"/>
      <c r="B103" s="57" t="s">
        <v>58</v>
      </c>
      <c r="C103" s="1"/>
      <c r="D103" s="1"/>
      <c r="E103" s="58" t="s">
        <v>59</v>
      </c>
      <c r="F103" s="1"/>
      <c r="G103" s="1"/>
      <c r="H103" s="48"/>
      <c r="I103" s="1"/>
      <c r="J103" s="48"/>
      <c r="K103" s="1"/>
      <c r="L103" s="1"/>
      <c r="M103" s="13"/>
      <c r="N103" s="2"/>
      <c r="O103" s="2"/>
      <c r="P103" s="2"/>
      <c r="Q103" s="2"/>
    </row>
    <row r="104" ht="12.75">
      <c r="A104" s="10"/>
      <c r="B104" s="57" t="s">
        <v>60</v>
      </c>
      <c r="C104" s="1"/>
      <c r="D104" s="1"/>
      <c r="E104" s="58" t="s">
        <v>415</v>
      </c>
      <c r="F104" s="1"/>
      <c r="G104" s="1"/>
      <c r="H104" s="48"/>
      <c r="I104" s="1"/>
      <c r="J104" s="48"/>
      <c r="K104" s="1"/>
      <c r="L104" s="1"/>
      <c r="M104" s="13"/>
      <c r="N104" s="2"/>
      <c r="O104" s="2"/>
      <c r="P104" s="2"/>
      <c r="Q104" s="2"/>
    </row>
    <row r="105" thickBot="1" ht="12.75">
      <c r="A105" s="10"/>
      <c r="B105" s="59" t="s">
        <v>62</v>
      </c>
      <c r="C105" s="30"/>
      <c r="D105" s="30"/>
      <c r="E105" s="60" t="s">
        <v>63</v>
      </c>
      <c r="F105" s="30"/>
      <c r="G105" s="30"/>
      <c r="H105" s="61"/>
      <c r="I105" s="30"/>
      <c r="J105" s="61"/>
      <c r="K105" s="30"/>
      <c r="L105" s="30"/>
      <c r="M105" s="13"/>
      <c r="N105" s="2"/>
      <c r="O105" s="2"/>
      <c r="P105" s="2"/>
      <c r="Q105" s="2"/>
    </row>
    <row r="106" thickTop="1" ht="12.75">
      <c r="A106" s="10"/>
      <c r="B106" s="49">
        <v>17</v>
      </c>
      <c r="C106" s="50" t="s">
        <v>456</v>
      </c>
      <c r="D106" s="50" t="s">
        <v>7</v>
      </c>
      <c r="E106" s="50" t="s">
        <v>457</v>
      </c>
      <c r="F106" s="50" t="s">
        <v>7</v>
      </c>
      <c r="G106" s="51" t="s">
        <v>418</v>
      </c>
      <c r="H106" s="62">
        <v>90</v>
      </c>
      <c r="I106" s="63">
        <v>0</v>
      </c>
      <c r="J106" s="64">
        <f>ROUND(H106*I106,2)</f>
        <v>0</v>
      </c>
      <c r="K106" s="65">
        <v>0.20999999999999999</v>
      </c>
      <c r="L106" s="66">
        <f>ROUND(J106*1.21,2)</f>
        <v>0</v>
      </c>
      <c r="M106" s="13"/>
      <c r="N106" s="2"/>
      <c r="O106" s="2"/>
      <c r="P106" s="2"/>
      <c r="Q106" s="41">
        <f>IF(ISNUMBER(K106),IF(H106&gt;0,IF(I106&gt;0,J106,0),0),0)</f>
        <v>0</v>
      </c>
      <c r="R106" s="9">
        <f>IF(ISNUMBER(K106)=FALSE,J106,0)</f>
        <v>0</v>
      </c>
    </row>
    <row r="107" ht="12.75">
      <c r="A107" s="10"/>
      <c r="B107" s="57" t="s">
        <v>56</v>
      </c>
      <c r="C107" s="1"/>
      <c r="D107" s="1"/>
      <c r="E107" s="58" t="s">
        <v>453</v>
      </c>
      <c r="F107" s="1"/>
      <c r="G107" s="1"/>
      <c r="H107" s="48"/>
      <c r="I107" s="1"/>
      <c r="J107" s="48"/>
      <c r="K107" s="1"/>
      <c r="L107" s="1"/>
      <c r="M107" s="13"/>
      <c r="N107" s="2"/>
      <c r="O107" s="2"/>
      <c r="P107" s="2"/>
      <c r="Q107" s="2"/>
    </row>
    <row r="108" ht="12.75">
      <c r="A108" s="10"/>
      <c r="B108" s="57" t="s">
        <v>58</v>
      </c>
      <c r="C108" s="1"/>
      <c r="D108" s="1"/>
      <c r="E108" s="58" t="s">
        <v>682</v>
      </c>
      <c r="F108" s="1"/>
      <c r="G108" s="1"/>
      <c r="H108" s="48"/>
      <c r="I108" s="1"/>
      <c r="J108" s="48"/>
      <c r="K108" s="1"/>
      <c r="L108" s="1"/>
      <c r="M108" s="13"/>
      <c r="N108" s="2"/>
      <c r="O108" s="2"/>
      <c r="P108" s="2"/>
      <c r="Q108" s="2"/>
    </row>
    <row r="109" ht="12.75">
      <c r="A109" s="10"/>
      <c r="B109" s="57" t="s">
        <v>60</v>
      </c>
      <c r="C109" s="1"/>
      <c r="D109" s="1"/>
      <c r="E109" s="58" t="s">
        <v>450</v>
      </c>
      <c r="F109" s="1"/>
      <c r="G109" s="1"/>
      <c r="H109" s="48"/>
      <c r="I109" s="1"/>
      <c r="J109" s="48"/>
      <c r="K109" s="1"/>
      <c r="L109" s="1"/>
      <c r="M109" s="13"/>
      <c r="N109" s="2"/>
      <c r="O109" s="2"/>
      <c r="P109" s="2"/>
      <c r="Q109" s="2"/>
    </row>
    <row r="110" thickBot="1" ht="12.75">
      <c r="A110" s="10"/>
      <c r="B110" s="59" t="s">
        <v>62</v>
      </c>
      <c r="C110" s="30"/>
      <c r="D110" s="30"/>
      <c r="E110" s="60" t="s">
        <v>63</v>
      </c>
      <c r="F110" s="30"/>
      <c r="G110" s="30"/>
      <c r="H110" s="61"/>
      <c r="I110" s="30"/>
      <c r="J110" s="61"/>
      <c r="K110" s="30"/>
      <c r="L110" s="30"/>
      <c r="M110" s="13"/>
      <c r="N110" s="2"/>
      <c r="O110" s="2"/>
      <c r="P110" s="2"/>
      <c r="Q110" s="2"/>
    </row>
    <row r="111" thickTop="1" ht="12.75">
      <c r="A111" s="10"/>
      <c r="B111" s="49">
        <v>18</v>
      </c>
      <c r="C111" s="50" t="s">
        <v>459</v>
      </c>
      <c r="D111" s="50" t="s">
        <v>7</v>
      </c>
      <c r="E111" s="50" t="s">
        <v>460</v>
      </c>
      <c r="F111" s="50" t="s">
        <v>7</v>
      </c>
      <c r="G111" s="51" t="s">
        <v>83</v>
      </c>
      <c r="H111" s="62">
        <v>2</v>
      </c>
      <c r="I111" s="63">
        <v>0</v>
      </c>
      <c r="J111" s="64">
        <f>ROUND(H111*I111,2)</f>
        <v>0</v>
      </c>
      <c r="K111" s="65">
        <v>0.20999999999999999</v>
      </c>
      <c r="L111" s="66">
        <f>ROUND(J111*1.21,2)</f>
        <v>0</v>
      </c>
      <c r="M111" s="13"/>
      <c r="N111" s="2"/>
      <c r="O111" s="2"/>
      <c r="P111" s="2"/>
      <c r="Q111" s="41">
        <f>IF(ISNUMBER(K111),IF(H111&gt;0,IF(I111&gt;0,J111,0),0),0)</f>
        <v>0</v>
      </c>
      <c r="R111" s="9">
        <f>IF(ISNUMBER(K111)=FALSE,J111,0)</f>
        <v>0</v>
      </c>
    </row>
    <row r="112" ht="12.75">
      <c r="A112" s="10"/>
      <c r="B112" s="57" t="s">
        <v>56</v>
      </c>
      <c r="C112" s="1"/>
      <c r="D112" s="1"/>
      <c r="E112" s="58" t="s">
        <v>683</v>
      </c>
      <c r="F112" s="1"/>
      <c r="G112" s="1"/>
      <c r="H112" s="48"/>
      <c r="I112" s="1"/>
      <c r="J112" s="48"/>
      <c r="K112" s="1"/>
      <c r="L112" s="1"/>
      <c r="M112" s="13"/>
      <c r="N112" s="2"/>
      <c r="O112" s="2"/>
      <c r="P112" s="2"/>
      <c r="Q112" s="2"/>
    </row>
    <row r="113" ht="12.75">
      <c r="A113" s="10"/>
      <c r="B113" s="57" t="s">
        <v>58</v>
      </c>
      <c r="C113" s="1"/>
      <c r="D113" s="1"/>
      <c r="E113" s="58" t="s">
        <v>443</v>
      </c>
      <c r="F113" s="1"/>
      <c r="G113" s="1"/>
      <c r="H113" s="48"/>
      <c r="I113" s="1"/>
      <c r="J113" s="48"/>
      <c r="K113" s="1"/>
      <c r="L113" s="1"/>
      <c r="M113" s="13"/>
      <c r="N113" s="2"/>
      <c r="O113" s="2"/>
      <c r="P113" s="2"/>
      <c r="Q113" s="2"/>
    </row>
    <row r="114" ht="12.75">
      <c r="A114" s="10"/>
      <c r="B114" s="57" t="s">
        <v>60</v>
      </c>
      <c r="C114" s="1"/>
      <c r="D114" s="1"/>
      <c r="E114" s="58" t="s">
        <v>444</v>
      </c>
      <c r="F114" s="1"/>
      <c r="G114" s="1"/>
      <c r="H114" s="48"/>
      <c r="I114" s="1"/>
      <c r="J114" s="48"/>
      <c r="K114" s="1"/>
      <c r="L114" s="1"/>
      <c r="M114" s="13"/>
      <c r="N114" s="2"/>
      <c r="O114" s="2"/>
      <c r="P114" s="2"/>
      <c r="Q114" s="2"/>
    </row>
    <row r="115" thickBot="1" ht="12.75">
      <c r="A115" s="10"/>
      <c r="B115" s="59" t="s">
        <v>62</v>
      </c>
      <c r="C115" s="30"/>
      <c r="D115" s="30"/>
      <c r="E115" s="60" t="s">
        <v>63</v>
      </c>
      <c r="F115" s="30"/>
      <c r="G115" s="30"/>
      <c r="H115" s="61"/>
      <c r="I115" s="30"/>
      <c r="J115" s="61"/>
      <c r="K115" s="30"/>
      <c r="L115" s="30"/>
      <c r="M115" s="13"/>
      <c r="N115" s="2"/>
      <c r="O115" s="2"/>
      <c r="P115" s="2"/>
      <c r="Q115" s="2"/>
    </row>
    <row r="116" thickTop="1" ht="12.75">
      <c r="A116" s="10"/>
      <c r="B116" s="49">
        <v>19</v>
      </c>
      <c r="C116" s="50" t="s">
        <v>462</v>
      </c>
      <c r="D116" s="50" t="s">
        <v>7</v>
      </c>
      <c r="E116" s="50" t="s">
        <v>463</v>
      </c>
      <c r="F116" s="50" t="s">
        <v>7</v>
      </c>
      <c r="G116" s="51" t="s">
        <v>83</v>
      </c>
      <c r="H116" s="62">
        <v>2</v>
      </c>
      <c r="I116" s="63">
        <v>0</v>
      </c>
      <c r="J116" s="64">
        <f>ROUND(H116*I116,2)</f>
        <v>0</v>
      </c>
      <c r="K116" s="65">
        <v>0.20999999999999999</v>
      </c>
      <c r="L116" s="66">
        <f>ROUND(J116*1.21,2)</f>
        <v>0</v>
      </c>
      <c r="M116" s="13"/>
      <c r="N116" s="2"/>
      <c r="O116" s="2"/>
      <c r="P116" s="2"/>
      <c r="Q116" s="41">
        <f>IF(ISNUMBER(K116),IF(H116&gt;0,IF(I116&gt;0,J116,0),0),0)</f>
        <v>0</v>
      </c>
      <c r="R116" s="9">
        <f>IF(ISNUMBER(K116)=FALSE,J116,0)</f>
        <v>0</v>
      </c>
    </row>
    <row r="117" ht="12.75">
      <c r="A117" s="10"/>
      <c r="B117" s="57" t="s">
        <v>56</v>
      </c>
      <c r="C117" s="1"/>
      <c r="D117" s="1"/>
      <c r="E117" s="58" t="s">
        <v>683</v>
      </c>
      <c r="F117" s="1"/>
      <c r="G117" s="1"/>
      <c r="H117" s="48"/>
      <c r="I117" s="1"/>
      <c r="J117" s="48"/>
      <c r="K117" s="1"/>
      <c r="L117" s="1"/>
      <c r="M117" s="13"/>
      <c r="N117" s="2"/>
      <c r="O117" s="2"/>
      <c r="P117" s="2"/>
      <c r="Q117" s="2"/>
    </row>
    <row r="118" ht="12.75">
      <c r="A118" s="10"/>
      <c r="B118" s="57" t="s">
        <v>58</v>
      </c>
      <c r="C118" s="1"/>
      <c r="D118" s="1"/>
      <c r="E118" s="58" t="s">
        <v>443</v>
      </c>
      <c r="F118" s="1"/>
      <c r="G118" s="1"/>
      <c r="H118" s="48"/>
      <c r="I118" s="1"/>
      <c r="J118" s="48"/>
      <c r="K118" s="1"/>
      <c r="L118" s="1"/>
      <c r="M118" s="13"/>
      <c r="N118" s="2"/>
      <c r="O118" s="2"/>
      <c r="P118" s="2"/>
      <c r="Q118" s="2"/>
    </row>
    <row r="119" ht="12.75">
      <c r="A119" s="10"/>
      <c r="B119" s="57" t="s">
        <v>60</v>
      </c>
      <c r="C119" s="1"/>
      <c r="D119" s="1"/>
      <c r="E119" s="58" t="s">
        <v>415</v>
      </c>
      <c r="F119" s="1"/>
      <c r="G119" s="1"/>
      <c r="H119" s="48"/>
      <c r="I119" s="1"/>
      <c r="J119" s="48"/>
      <c r="K119" s="1"/>
      <c r="L119" s="1"/>
      <c r="M119" s="13"/>
      <c r="N119" s="2"/>
      <c r="O119" s="2"/>
      <c r="P119" s="2"/>
      <c r="Q119" s="2"/>
    </row>
    <row r="120" thickBot="1" ht="12.75">
      <c r="A120" s="10"/>
      <c r="B120" s="59" t="s">
        <v>62</v>
      </c>
      <c r="C120" s="30"/>
      <c r="D120" s="30"/>
      <c r="E120" s="60" t="s">
        <v>63</v>
      </c>
      <c r="F120" s="30"/>
      <c r="G120" s="30"/>
      <c r="H120" s="61"/>
      <c r="I120" s="30"/>
      <c r="J120" s="61"/>
      <c r="K120" s="30"/>
      <c r="L120" s="30"/>
      <c r="M120" s="13"/>
      <c r="N120" s="2"/>
      <c r="O120" s="2"/>
      <c r="P120" s="2"/>
      <c r="Q120" s="2"/>
    </row>
    <row r="121" thickTop="1" ht="12.75">
      <c r="A121" s="10"/>
      <c r="B121" s="49">
        <v>20</v>
      </c>
      <c r="C121" s="50" t="s">
        <v>465</v>
      </c>
      <c r="D121" s="50" t="s">
        <v>7</v>
      </c>
      <c r="E121" s="50" t="s">
        <v>466</v>
      </c>
      <c r="F121" s="50" t="s">
        <v>7</v>
      </c>
      <c r="G121" s="51" t="s">
        <v>418</v>
      </c>
      <c r="H121" s="62">
        <v>180</v>
      </c>
      <c r="I121" s="63">
        <v>0</v>
      </c>
      <c r="J121" s="64">
        <f>ROUND(H121*I121,2)</f>
        <v>0</v>
      </c>
      <c r="K121" s="65">
        <v>0.20999999999999999</v>
      </c>
      <c r="L121" s="66">
        <f>ROUND(J121*1.21,2)</f>
        <v>0</v>
      </c>
      <c r="M121" s="13"/>
      <c r="N121" s="2"/>
      <c r="O121" s="2"/>
      <c r="P121" s="2"/>
      <c r="Q121" s="41">
        <f>IF(ISNUMBER(K121),IF(H121&gt;0,IF(I121&gt;0,J121,0),0),0)</f>
        <v>0</v>
      </c>
      <c r="R121" s="9">
        <f>IF(ISNUMBER(K121)=FALSE,J121,0)</f>
        <v>0</v>
      </c>
    </row>
    <row r="122" ht="12.75">
      <c r="A122" s="10"/>
      <c r="B122" s="57" t="s">
        <v>56</v>
      </c>
      <c r="C122" s="1"/>
      <c r="D122" s="1"/>
      <c r="E122" s="58" t="s">
        <v>683</v>
      </c>
      <c r="F122" s="1"/>
      <c r="G122" s="1"/>
      <c r="H122" s="48"/>
      <c r="I122" s="1"/>
      <c r="J122" s="48"/>
      <c r="K122" s="1"/>
      <c r="L122" s="1"/>
      <c r="M122" s="13"/>
      <c r="N122" s="2"/>
      <c r="O122" s="2"/>
      <c r="P122" s="2"/>
      <c r="Q122" s="2"/>
    </row>
    <row r="123" ht="12.75">
      <c r="A123" s="10"/>
      <c r="B123" s="57" t="s">
        <v>58</v>
      </c>
      <c r="C123" s="1"/>
      <c r="D123" s="1"/>
      <c r="E123" s="58" t="s">
        <v>681</v>
      </c>
      <c r="F123" s="1"/>
      <c r="G123" s="1"/>
      <c r="H123" s="48"/>
      <c r="I123" s="1"/>
      <c r="J123" s="48"/>
      <c r="K123" s="1"/>
      <c r="L123" s="1"/>
      <c r="M123" s="13"/>
      <c r="N123" s="2"/>
      <c r="O123" s="2"/>
      <c r="P123" s="2"/>
      <c r="Q123" s="2"/>
    </row>
    <row r="124" ht="12.75">
      <c r="A124" s="10"/>
      <c r="B124" s="57" t="s">
        <v>60</v>
      </c>
      <c r="C124" s="1"/>
      <c r="D124" s="1"/>
      <c r="E124" s="58" t="s">
        <v>450</v>
      </c>
      <c r="F124" s="1"/>
      <c r="G124" s="1"/>
      <c r="H124" s="48"/>
      <c r="I124" s="1"/>
      <c r="J124" s="48"/>
      <c r="K124" s="1"/>
      <c r="L124" s="1"/>
      <c r="M124" s="13"/>
      <c r="N124" s="2"/>
      <c r="O124" s="2"/>
      <c r="P124" s="2"/>
      <c r="Q124" s="2"/>
    </row>
    <row r="125" thickBot="1" ht="12.75">
      <c r="A125" s="10"/>
      <c r="B125" s="59" t="s">
        <v>62</v>
      </c>
      <c r="C125" s="30"/>
      <c r="D125" s="30"/>
      <c r="E125" s="60" t="s">
        <v>63</v>
      </c>
      <c r="F125" s="30"/>
      <c r="G125" s="30"/>
      <c r="H125" s="61"/>
      <c r="I125" s="30"/>
      <c r="J125" s="61"/>
      <c r="K125" s="30"/>
      <c r="L125" s="30"/>
      <c r="M125" s="13"/>
      <c r="N125" s="2"/>
      <c r="O125" s="2"/>
      <c r="P125" s="2"/>
      <c r="Q125" s="2"/>
    </row>
    <row r="126" thickTop="1" ht="12.75">
      <c r="A126" s="10"/>
      <c r="B126" s="49">
        <v>21</v>
      </c>
      <c r="C126" s="50" t="s">
        <v>467</v>
      </c>
      <c r="D126" s="50" t="s">
        <v>7</v>
      </c>
      <c r="E126" s="50" t="s">
        <v>468</v>
      </c>
      <c r="F126" s="50" t="s">
        <v>7</v>
      </c>
      <c r="G126" s="51" t="s">
        <v>83</v>
      </c>
      <c r="H126" s="62">
        <v>1</v>
      </c>
      <c r="I126" s="63">
        <v>0</v>
      </c>
      <c r="J126" s="64">
        <f>ROUND(H126*I126,2)</f>
        <v>0</v>
      </c>
      <c r="K126" s="65">
        <v>0.20999999999999999</v>
      </c>
      <c r="L126" s="66">
        <f>ROUND(J126*1.21,2)</f>
        <v>0</v>
      </c>
      <c r="M126" s="13"/>
      <c r="N126" s="2"/>
      <c r="O126" s="2"/>
      <c r="P126" s="2"/>
      <c r="Q126" s="41">
        <f>IF(ISNUMBER(K126),IF(H126&gt;0,IF(I126&gt;0,J126,0),0),0)</f>
        <v>0</v>
      </c>
      <c r="R126" s="9">
        <f>IF(ISNUMBER(K126)=FALSE,J126,0)</f>
        <v>0</v>
      </c>
    </row>
    <row r="127" ht="12.75">
      <c r="A127" s="10"/>
      <c r="B127" s="57" t="s">
        <v>56</v>
      </c>
      <c r="C127" s="1"/>
      <c r="D127" s="1"/>
      <c r="E127" s="58" t="s">
        <v>409</v>
      </c>
      <c r="F127" s="1"/>
      <c r="G127" s="1"/>
      <c r="H127" s="48"/>
      <c r="I127" s="1"/>
      <c r="J127" s="48"/>
      <c r="K127" s="1"/>
      <c r="L127" s="1"/>
      <c r="M127" s="13"/>
      <c r="N127" s="2"/>
      <c r="O127" s="2"/>
      <c r="P127" s="2"/>
      <c r="Q127" s="2"/>
    </row>
    <row r="128" ht="12.75">
      <c r="A128" s="10"/>
      <c r="B128" s="57" t="s">
        <v>58</v>
      </c>
      <c r="C128" s="1"/>
      <c r="D128" s="1"/>
      <c r="E128" s="58" t="s">
        <v>59</v>
      </c>
      <c r="F128" s="1"/>
      <c r="G128" s="1"/>
      <c r="H128" s="48"/>
      <c r="I128" s="1"/>
      <c r="J128" s="48"/>
      <c r="K128" s="1"/>
      <c r="L128" s="1"/>
      <c r="M128" s="13"/>
      <c r="N128" s="2"/>
      <c r="O128" s="2"/>
      <c r="P128" s="2"/>
      <c r="Q128" s="2"/>
    </row>
    <row r="129" ht="12.75">
      <c r="A129" s="10"/>
      <c r="B129" s="57" t="s">
        <v>60</v>
      </c>
      <c r="C129" s="1"/>
      <c r="D129" s="1"/>
      <c r="E129" s="58" t="s">
        <v>469</v>
      </c>
      <c r="F129" s="1"/>
      <c r="G129" s="1"/>
      <c r="H129" s="48"/>
      <c r="I129" s="1"/>
      <c r="J129" s="48"/>
      <c r="K129" s="1"/>
      <c r="L129" s="1"/>
      <c r="M129" s="13"/>
      <c r="N129" s="2"/>
      <c r="O129" s="2"/>
      <c r="P129" s="2"/>
      <c r="Q129" s="2"/>
    </row>
    <row r="130" thickBot="1" ht="12.75">
      <c r="A130" s="10"/>
      <c r="B130" s="59" t="s">
        <v>62</v>
      </c>
      <c r="C130" s="30"/>
      <c r="D130" s="30"/>
      <c r="E130" s="60" t="s">
        <v>63</v>
      </c>
      <c r="F130" s="30"/>
      <c r="G130" s="30"/>
      <c r="H130" s="61"/>
      <c r="I130" s="30"/>
      <c r="J130" s="61"/>
      <c r="K130" s="30"/>
      <c r="L130" s="30"/>
      <c r="M130" s="13"/>
      <c r="N130" s="2"/>
      <c r="O130" s="2"/>
      <c r="P130" s="2"/>
      <c r="Q130" s="2"/>
    </row>
    <row r="131" thickTop="1" ht="12.75">
      <c r="A131" s="10"/>
      <c r="B131" s="49">
        <v>22</v>
      </c>
      <c r="C131" s="50" t="s">
        <v>470</v>
      </c>
      <c r="D131" s="50" t="s">
        <v>7</v>
      </c>
      <c r="E131" s="50" t="s">
        <v>471</v>
      </c>
      <c r="F131" s="50" t="s">
        <v>7</v>
      </c>
      <c r="G131" s="51" t="s">
        <v>83</v>
      </c>
      <c r="H131" s="62">
        <v>1</v>
      </c>
      <c r="I131" s="63">
        <v>0</v>
      </c>
      <c r="J131" s="64">
        <f>ROUND(H131*I131,2)</f>
        <v>0</v>
      </c>
      <c r="K131" s="65">
        <v>0.20999999999999999</v>
      </c>
      <c r="L131" s="66">
        <f>ROUND(J131*1.21,2)</f>
        <v>0</v>
      </c>
      <c r="M131" s="13"/>
      <c r="N131" s="2"/>
      <c r="O131" s="2"/>
      <c r="P131" s="2"/>
      <c r="Q131" s="41">
        <f>IF(ISNUMBER(K131),IF(H131&gt;0,IF(I131&gt;0,J131,0),0),0)</f>
        <v>0</v>
      </c>
      <c r="R131" s="9">
        <f>IF(ISNUMBER(K131)=FALSE,J131,0)</f>
        <v>0</v>
      </c>
    </row>
    <row r="132" ht="12.75">
      <c r="A132" s="10"/>
      <c r="B132" s="57" t="s">
        <v>56</v>
      </c>
      <c r="C132" s="1"/>
      <c r="D132" s="1"/>
      <c r="E132" s="58" t="s">
        <v>409</v>
      </c>
      <c r="F132" s="1"/>
      <c r="G132" s="1"/>
      <c r="H132" s="48"/>
      <c r="I132" s="1"/>
      <c r="J132" s="48"/>
      <c r="K132" s="1"/>
      <c r="L132" s="1"/>
      <c r="M132" s="13"/>
      <c r="N132" s="2"/>
      <c r="O132" s="2"/>
      <c r="P132" s="2"/>
      <c r="Q132" s="2"/>
    </row>
    <row r="133" ht="12.75">
      <c r="A133" s="10"/>
      <c r="B133" s="57" t="s">
        <v>58</v>
      </c>
      <c r="C133" s="1"/>
      <c r="D133" s="1"/>
      <c r="E133" s="58" t="s">
        <v>59</v>
      </c>
      <c r="F133" s="1"/>
      <c r="G133" s="1"/>
      <c r="H133" s="48"/>
      <c r="I133" s="1"/>
      <c r="J133" s="48"/>
      <c r="K133" s="1"/>
      <c r="L133" s="1"/>
      <c r="M133" s="13"/>
      <c r="N133" s="2"/>
      <c r="O133" s="2"/>
      <c r="P133" s="2"/>
      <c r="Q133" s="2"/>
    </row>
    <row r="134" ht="12.75">
      <c r="A134" s="10"/>
      <c r="B134" s="57" t="s">
        <v>60</v>
      </c>
      <c r="C134" s="1"/>
      <c r="D134" s="1"/>
      <c r="E134" s="58" t="s">
        <v>415</v>
      </c>
      <c r="F134" s="1"/>
      <c r="G134" s="1"/>
      <c r="H134" s="48"/>
      <c r="I134" s="1"/>
      <c r="J134" s="48"/>
      <c r="K134" s="1"/>
      <c r="L134" s="1"/>
      <c r="M134" s="13"/>
      <c r="N134" s="2"/>
      <c r="O134" s="2"/>
      <c r="P134" s="2"/>
      <c r="Q134" s="2"/>
    </row>
    <row r="135" thickBot="1" ht="12.75">
      <c r="A135" s="10"/>
      <c r="B135" s="59" t="s">
        <v>62</v>
      </c>
      <c r="C135" s="30"/>
      <c r="D135" s="30"/>
      <c r="E135" s="60" t="s">
        <v>63</v>
      </c>
      <c r="F135" s="30"/>
      <c r="G135" s="30"/>
      <c r="H135" s="61"/>
      <c r="I135" s="30"/>
      <c r="J135" s="61"/>
      <c r="K135" s="30"/>
      <c r="L135" s="30"/>
      <c r="M135" s="13"/>
      <c r="N135" s="2"/>
      <c r="O135" s="2"/>
      <c r="P135" s="2"/>
      <c r="Q135" s="2"/>
    </row>
    <row r="136" thickTop="1" ht="12.75">
      <c r="A136" s="10"/>
      <c r="B136" s="49">
        <v>23</v>
      </c>
      <c r="C136" s="50" t="s">
        <v>472</v>
      </c>
      <c r="D136" s="50" t="s">
        <v>7</v>
      </c>
      <c r="E136" s="50" t="s">
        <v>473</v>
      </c>
      <c r="F136" s="50" t="s">
        <v>7</v>
      </c>
      <c r="G136" s="51" t="s">
        <v>418</v>
      </c>
      <c r="H136" s="62">
        <v>90</v>
      </c>
      <c r="I136" s="63">
        <v>0</v>
      </c>
      <c r="J136" s="64">
        <f>ROUND(H136*I136,2)</f>
        <v>0</v>
      </c>
      <c r="K136" s="65">
        <v>0.20999999999999999</v>
      </c>
      <c r="L136" s="66">
        <f>ROUND(J136*1.21,2)</f>
        <v>0</v>
      </c>
      <c r="M136" s="13"/>
      <c r="N136" s="2"/>
      <c r="O136" s="2"/>
      <c r="P136" s="2"/>
      <c r="Q136" s="41">
        <f>IF(ISNUMBER(K136),IF(H136&gt;0,IF(I136&gt;0,J136,0),0),0)</f>
        <v>0</v>
      </c>
      <c r="R136" s="9">
        <f>IF(ISNUMBER(K136)=FALSE,J136,0)</f>
        <v>0</v>
      </c>
    </row>
    <row r="137" ht="12.75">
      <c r="A137" s="10"/>
      <c r="B137" s="57" t="s">
        <v>56</v>
      </c>
      <c r="C137" s="1"/>
      <c r="D137" s="1"/>
      <c r="E137" s="58" t="s">
        <v>409</v>
      </c>
      <c r="F137" s="1"/>
      <c r="G137" s="1"/>
      <c r="H137" s="48"/>
      <c r="I137" s="1"/>
      <c r="J137" s="48"/>
      <c r="K137" s="1"/>
      <c r="L137" s="1"/>
      <c r="M137" s="13"/>
      <c r="N137" s="2"/>
      <c r="O137" s="2"/>
      <c r="P137" s="2"/>
      <c r="Q137" s="2"/>
    </row>
    <row r="138" ht="12.75">
      <c r="A138" s="10"/>
      <c r="B138" s="57" t="s">
        <v>58</v>
      </c>
      <c r="C138" s="1"/>
      <c r="D138" s="1"/>
      <c r="E138" s="58" t="s">
        <v>682</v>
      </c>
      <c r="F138" s="1"/>
      <c r="G138" s="1"/>
      <c r="H138" s="48"/>
      <c r="I138" s="1"/>
      <c r="J138" s="48"/>
      <c r="K138" s="1"/>
      <c r="L138" s="1"/>
      <c r="M138" s="13"/>
      <c r="N138" s="2"/>
      <c r="O138" s="2"/>
      <c r="P138" s="2"/>
      <c r="Q138" s="2"/>
    </row>
    <row r="139" ht="12.75">
      <c r="A139" s="10"/>
      <c r="B139" s="57" t="s">
        <v>60</v>
      </c>
      <c r="C139" s="1"/>
      <c r="D139" s="1"/>
      <c r="E139" s="58" t="s">
        <v>450</v>
      </c>
      <c r="F139" s="1"/>
      <c r="G139" s="1"/>
      <c r="H139" s="48"/>
      <c r="I139" s="1"/>
      <c r="J139" s="48"/>
      <c r="K139" s="1"/>
      <c r="L139" s="1"/>
      <c r="M139" s="13"/>
      <c r="N139" s="2"/>
      <c r="O139" s="2"/>
      <c r="P139" s="2"/>
      <c r="Q139" s="2"/>
    </row>
    <row r="140" thickBot="1" ht="12.75">
      <c r="A140" s="10"/>
      <c r="B140" s="59" t="s">
        <v>62</v>
      </c>
      <c r="C140" s="30"/>
      <c r="D140" s="30"/>
      <c r="E140" s="60" t="s">
        <v>63</v>
      </c>
      <c r="F140" s="30"/>
      <c r="G140" s="30"/>
      <c r="H140" s="61"/>
      <c r="I140" s="30"/>
      <c r="J140" s="61"/>
      <c r="K140" s="30"/>
      <c r="L140" s="30"/>
      <c r="M140" s="13"/>
      <c r="N140" s="2"/>
      <c r="O140" s="2"/>
      <c r="P140" s="2"/>
      <c r="Q140" s="2"/>
    </row>
    <row r="141" thickTop="1" ht="12.75">
      <c r="A141" s="10"/>
      <c r="B141" s="49">
        <v>24</v>
      </c>
      <c r="C141" s="50" t="s">
        <v>474</v>
      </c>
      <c r="D141" s="50" t="s">
        <v>7</v>
      </c>
      <c r="E141" s="50" t="s">
        <v>475</v>
      </c>
      <c r="F141" s="50" t="s">
        <v>7</v>
      </c>
      <c r="G141" s="51" t="s">
        <v>83</v>
      </c>
      <c r="H141" s="62">
        <v>8</v>
      </c>
      <c r="I141" s="63">
        <v>0</v>
      </c>
      <c r="J141" s="64">
        <f>ROUND(H141*I141,2)</f>
        <v>0</v>
      </c>
      <c r="K141" s="65">
        <v>0.20999999999999999</v>
      </c>
      <c r="L141" s="66">
        <f>ROUND(J141*1.21,2)</f>
        <v>0</v>
      </c>
      <c r="M141" s="13"/>
      <c r="N141" s="2"/>
      <c r="O141" s="2"/>
      <c r="P141" s="2"/>
      <c r="Q141" s="41">
        <f>IF(ISNUMBER(K141),IF(H141&gt;0,IF(I141&gt;0,J141,0),0),0)</f>
        <v>0</v>
      </c>
      <c r="R141" s="9">
        <f>IF(ISNUMBER(K141)=FALSE,J141,0)</f>
        <v>0</v>
      </c>
    </row>
    <row r="142" ht="12.75">
      <c r="A142" s="10"/>
      <c r="B142" s="57" t="s">
        <v>56</v>
      </c>
      <c r="C142" s="1"/>
      <c r="D142" s="1"/>
      <c r="E142" s="58" t="s">
        <v>476</v>
      </c>
      <c r="F142" s="1"/>
      <c r="G142" s="1"/>
      <c r="H142" s="48"/>
      <c r="I142" s="1"/>
      <c r="J142" s="48"/>
      <c r="K142" s="1"/>
      <c r="L142" s="1"/>
      <c r="M142" s="13"/>
      <c r="N142" s="2"/>
      <c r="O142" s="2"/>
      <c r="P142" s="2"/>
      <c r="Q142" s="2"/>
    </row>
    <row r="143" ht="12.75">
      <c r="A143" s="10"/>
      <c r="B143" s="57" t="s">
        <v>58</v>
      </c>
      <c r="C143" s="1"/>
      <c r="D143" s="1"/>
      <c r="E143" s="58" t="s">
        <v>477</v>
      </c>
      <c r="F143" s="1"/>
      <c r="G143" s="1"/>
      <c r="H143" s="48"/>
      <c r="I143" s="1"/>
      <c r="J143" s="48"/>
      <c r="K143" s="1"/>
      <c r="L143" s="1"/>
      <c r="M143" s="13"/>
      <c r="N143" s="2"/>
      <c r="O143" s="2"/>
      <c r="P143" s="2"/>
      <c r="Q143" s="2"/>
    </row>
    <row r="144" ht="12.75">
      <c r="A144" s="10"/>
      <c r="B144" s="57" t="s">
        <v>60</v>
      </c>
      <c r="C144" s="1"/>
      <c r="D144" s="1"/>
      <c r="E144" s="58" t="s">
        <v>469</v>
      </c>
      <c r="F144" s="1"/>
      <c r="G144" s="1"/>
      <c r="H144" s="48"/>
      <c r="I144" s="1"/>
      <c r="J144" s="48"/>
      <c r="K144" s="1"/>
      <c r="L144" s="1"/>
      <c r="M144" s="13"/>
      <c r="N144" s="2"/>
      <c r="O144" s="2"/>
      <c r="P144" s="2"/>
      <c r="Q144" s="2"/>
    </row>
    <row r="145" thickBot="1" ht="12.75">
      <c r="A145" s="10"/>
      <c r="B145" s="59" t="s">
        <v>62</v>
      </c>
      <c r="C145" s="30"/>
      <c r="D145" s="30"/>
      <c r="E145" s="60" t="s">
        <v>63</v>
      </c>
      <c r="F145" s="30"/>
      <c r="G145" s="30"/>
      <c r="H145" s="61"/>
      <c r="I145" s="30"/>
      <c r="J145" s="61"/>
      <c r="K145" s="30"/>
      <c r="L145" s="30"/>
      <c r="M145" s="13"/>
      <c r="N145" s="2"/>
      <c r="O145" s="2"/>
      <c r="P145" s="2"/>
      <c r="Q145" s="2"/>
    </row>
    <row r="146" thickTop="1" ht="12.75">
      <c r="A146" s="10"/>
      <c r="B146" s="49">
        <v>25</v>
      </c>
      <c r="C146" s="50" t="s">
        <v>478</v>
      </c>
      <c r="D146" s="50" t="s">
        <v>7</v>
      </c>
      <c r="E146" s="50" t="s">
        <v>479</v>
      </c>
      <c r="F146" s="50" t="s">
        <v>7</v>
      </c>
      <c r="G146" s="51" t="s">
        <v>83</v>
      </c>
      <c r="H146" s="62">
        <v>8</v>
      </c>
      <c r="I146" s="63">
        <v>0</v>
      </c>
      <c r="J146" s="64">
        <f>ROUND(H146*I146,2)</f>
        <v>0</v>
      </c>
      <c r="K146" s="65">
        <v>0.20999999999999999</v>
      </c>
      <c r="L146" s="66">
        <f>ROUND(J146*1.21,2)</f>
        <v>0</v>
      </c>
      <c r="M146" s="13"/>
      <c r="N146" s="2"/>
      <c r="O146" s="2"/>
      <c r="P146" s="2"/>
      <c r="Q146" s="41">
        <f>IF(ISNUMBER(K146),IF(H146&gt;0,IF(I146&gt;0,J146,0),0),0)</f>
        <v>0</v>
      </c>
      <c r="R146" s="9">
        <f>IF(ISNUMBER(K146)=FALSE,J146,0)</f>
        <v>0</v>
      </c>
    </row>
    <row r="147" ht="12.75">
      <c r="A147" s="10"/>
      <c r="B147" s="57" t="s">
        <v>56</v>
      </c>
      <c r="C147" s="1"/>
      <c r="D147" s="1"/>
      <c r="E147" s="58" t="s">
        <v>476</v>
      </c>
      <c r="F147" s="1"/>
      <c r="G147" s="1"/>
      <c r="H147" s="48"/>
      <c r="I147" s="1"/>
      <c r="J147" s="48"/>
      <c r="K147" s="1"/>
      <c r="L147" s="1"/>
      <c r="M147" s="13"/>
      <c r="N147" s="2"/>
      <c r="O147" s="2"/>
      <c r="P147" s="2"/>
      <c r="Q147" s="2"/>
    </row>
    <row r="148" ht="12.75">
      <c r="A148" s="10"/>
      <c r="B148" s="57" t="s">
        <v>58</v>
      </c>
      <c r="C148" s="1"/>
      <c r="D148" s="1"/>
      <c r="E148" s="58" t="s">
        <v>477</v>
      </c>
      <c r="F148" s="1"/>
      <c r="G148" s="1"/>
      <c r="H148" s="48"/>
      <c r="I148" s="1"/>
      <c r="J148" s="48"/>
      <c r="K148" s="1"/>
      <c r="L148" s="1"/>
      <c r="M148" s="13"/>
      <c r="N148" s="2"/>
      <c r="O148" s="2"/>
      <c r="P148" s="2"/>
      <c r="Q148" s="2"/>
    </row>
    <row r="149" ht="12.75">
      <c r="A149" s="10"/>
      <c r="B149" s="57" t="s">
        <v>60</v>
      </c>
      <c r="C149" s="1"/>
      <c r="D149" s="1"/>
      <c r="E149" s="58" t="s">
        <v>415</v>
      </c>
      <c r="F149" s="1"/>
      <c r="G149" s="1"/>
      <c r="H149" s="48"/>
      <c r="I149" s="1"/>
      <c r="J149" s="48"/>
      <c r="K149" s="1"/>
      <c r="L149" s="1"/>
      <c r="M149" s="13"/>
      <c r="N149" s="2"/>
      <c r="O149" s="2"/>
      <c r="P149" s="2"/>
      <c r="Q149" s="2"/>
    </row>
    <row r="150" thickBot="1" ht="12.75">
      <c r="A150" s="10"/>
      <c r="B150" s="59" t="s">
        <v>62</v>
      </c>
      <c r="C150" s="30"/>
      <c r="D150" s="30"/>
      <c r="E150" s="60" t="s">
        <v>63</v>
      </c>
      <c r="F150" s="30"/>
      <c r="G150" s="30"/>
      <c r="H150" s="61"/>
      <c r="I150" s="30"/>
      <c r="J150" s="61"/>
      <c r="K150" s="30"/>
      <c r="L150" s="30"/>
      <c r="M150" s="13"/>
      <c r="N150" s="2"/>
      <c r="O150" s="2"/>
      <c r="P150" s="2"/>
      <c r="Q150" s="2"/>
    </row>
    <row r="151" thickTop="1" ht="12.75">
      <c r="A151" s="10"/>
      <c r="B151" s="49">
        <v>26</v>
      </c>
      <c r="C151" s="50" t="s">
        <v>480</v>
      </c>
      <c r="D151" s="50" t="s">
        <v>7</v>
      </c>
      <c r="E151" s="50" t="s">
        <v>481</v>
      </c>
      <c r="F151" s="50" t="s">
        <v>7</v>
      </c>
      <c r="G151" s="51" t="s">
        <v>418</v>
      </c>
      <c r="H151" s="62">
        <v>720</v>
      </c>
      <c r="I151" s="63">
        <v>0</v>
      </c>
      <c r="J151" s="64">
        <f>ROUND(H151*I151,2)</f>
        <v>0</v>
      </c>
      <c r="K151" s="65">
        <v>0.20999999999999999</v>
      </c>
      <c r="L151" s="66">
        <f>ROUND(J151*1.21,2)</f>
        <v>0</v>
      </c>
      <c r="M151" s="13"/>
      <c r="N151" s="2"/>
      <c r="O151" s="2"/>
      <c r="P151" s="2"/>
      <c r="Q151" s="41">
        <f>IF(ISNUMBER(K151),IF(H151&gt;0,IF(I151&gt;0,J151,0),0),0)</f>
        <v>0</v>
      </c>
      <c r="R151" s="9">
        <f>IF(ISNUMBER(K151)=FALSE,J151,0)</f>
        <v>0</v>
      </c>
    </row>
    <row r="152" ht="12.75">
      <c r="A152" s="10"/>
      <c r="B152" s="57" t="s">
        <v>56</v>
      </c>
      <c r="C152" s="1"/>
      <c r="D152" s="1"/>
      <c r="E152" s="58" t="s">
        <v>476</v>
      </c>
      <c r="F152" s="1"/>
      <c r="G152" s="1"/>
      <c r="H152" s="48"/>
      <c r="I152" s="1"/>
      <c r="J152" s="48"/>
      <c r="K152" s="1"/>
      <c r="L152" s="1"/>
      <c r="M152" s="13"/>
      <c r="N152" s="2"/>
      <c r="O152" s="2"/>
      <c r="P152" s="2"/>
      <c r="Q152" s="2"/>
    </row>
    <row r="153" ht="12.75">
      <c r="A153" s="10"/>
      <c r="B153" s="57" t="s">
        <v>58</v>
      </c>
      <c r="C153" s="1"/>
      <c r="D153" s="1"/>
      <c r="E153" s="58" t="s">
        <v>684</v>
      </c>
      <c r="F153" s="1"/>
      <c r="G153" s="1"/>
      <c r="H153" s="48"/>
      <c r="I153" s="1"/>
      <c r="J153" s="48"/>
      <c r="K153" s="1"/>
      <c r="L153" s="1"/>
      <c r="M153" s="13"/>
      <c r="N153" s="2"/>
      <c r="O153" s="2"/>
      <c r="P153" s="2"/>
      <c r="Q153" s="2"/>
    </row>
    <row r="154" ht="12.75">
      <c r="A154" s="10"/>
      <c r="B154" s="57" t="s">
        <v>60</v>
      </c>
      <c r="C154" s="1"/>
      <c r="D154" s="1"/>
      <c r="E154" s="58" t="s">
        <v>450</v>
      </c>
      <c r="F154" s="1"/>
      <c r="G154" s="1"/>
      <c r="H154" s="48"/>
      <c r="I154" s="1"/>
      <c r="J154" s="48"/>
      <c r="K154" s="1"/>
      <c r="L154" s="1"/>
      <c r="M154" s="13"/>
      <c r="N154" s="2"/>
      <c r="O154" s="2"/>
      <c r="P154" s="2"/>
      <c r="Q154" s="2"/>
    </row>
    <row r="155" thickBot="1" ht="12.75">
      <c r="A155" s="10"/>
      <c r="B155" s="59" t="s">
        <v>62</v>
      </c>
      <c r="C155" s="30"/>
      <c r="D155" s="30"/>
      <c r="E155" s="60" t="s">
        <v>63</v>
      </c>
      <c r="F155" s="30"/>
      <c r="G155" s="30"/>
      <c r="H155" s="61"/>
      <c r="I155" s="30"/>
      <c r="J155" s="61"/>
      <c r="K155" s="30"/>
      <c r="L155" s="30"/>
      <c r="M155" s="13"/>
      <c r="N155" s="2"/>
      <c r="O155" s="2"/>
      <c r="P155" s="2"/>
      <c r="Q155" s="2"/>
    </row>
    <row r="156" thickTop="1" ht="12.75">
      <c r="A156" s="10"/>
      <c r="B156" s="49">
        <v>27</v>
      </c>
      <c r="C156" s="50" t="s">
        <v>483</v>
      </c>
      <c r="D156" s="50" t="s">
        <v>7</v>
      </c>
      <c r="E156" s="50" t="s">
        <v>484</v>
      </c>
      <c r="F156" s="50" t="s">
        <v>7</v>
      </c>
      <c r="G156" s="51" t="s">
        <v>83</v>
      </c>
      <c r="H156" s="62">
        <v>19</v>
      </c>
      <c r="I156" s="63">
        <v>0</v>
      </c>
      <c r="J156" s="64">
        <f>ROUND(H156*I156,2)</f>
        <v>0</v>
      </c>
      <c r="K156" s="65">
        <v>0.20999999999999999</v>
      </c>
      <c r="L156" s="66">
        <f>ROUND(J156*1.21,2)</f>
        <v>0</v>
      </c>
      <c r="M156" s="13"/>
      <c r="N156" s="2"/>
      <c r="O156" s="2"/>
      <c r="P156" s="2"/>
      <c r="Q156" s="41">
        <f>IF(ISNUMBER(K156),IF(H156&gt;0,IF(I156&gt;0,J156,0),0),0)</f>
        <v>0</v>
      </c>
      <c r="R156" s="9">
        <f>IF(ISNUMBER(K156)=FALSE,J156,0)</f>
        <v>0</v>
      </c>
    </row>
    <row r="157" ht="12.75">
      <c r="A157" s="10"/>
      <c r="B157" s="57" t="s">
        <v>56</v>
      </c>
      <c r="C157" s="1"/>
      <c r="D157" s="1"/>
      <c r="E157" s="58" t="s">
        <v>485</v>
      </c>
      <c r="F157" s="1"/>
      <c r="G157" s="1"/>
      <c r="H157" s="48"/>
      <c r="I157" s="1"/>
      <c r="J157" s="48"/>
      <c r="K157" s="1"/>
      <c r="L157" s="1"/>
      <c r="M157" s="13"/>
      <c r="N157" s="2"/>
      <c r="O157" s="2"/>
      <c r="P157" s="2"/>
      <c r="Q157" s="2"/>
    </row>
    <row r="158" ht="12.75">
      <c r="A158" s="10"/>
      <c r="B158" s="57" t="s">
        <v>58</v>
      </c>
      <c r="C158" s="1"/>
      <c r="D158" s="1"/>
      <c r="E158" s="58" t="s">
        <v>486</v>
      </c>
      <c r="F158" s="1"/>
      <c r="G158" s="1"/>
      <c r="H158" s="48"/>
      <c r="I158" s="1"/>
      <c r="J158" s="48"/>
      <c r="K158" s="1"/>
      <c r="L158" s="1"/>
      <c r="M158" s="13"/>
      <c r="N158" s="2"/>
      <c r="O158" s="2"/>
      <c r="P158" s="2"/>
      <c r="Q158" s="2"/>
    </row>
    <row r="159" ht="12.75">
      <c r="A159" s="10"/>
      <c r="B159" s="57" t="s">
        <v>60</v>
      </c>
      <c r="C159" s="1"/>
      <c r="D159" s="1"/>
      <c r="E159" s="58" t="s">
        <v>469</v>
      </c>
      <c r="F159" s="1"/>
      <c r="G159" s="1"/>
      <c r="H159" s="48"/>
      <c r="I159" s="1"/>
      <c r="J159" s="48"/>
      <c r="K159" s="1"/>
      <c r="L159" s="1"/>
      <c r="M159" s="13"/>
      <c r="N159" s="2"/>
      <c r="O159" s="2"/>
      <c r="P159" s="2"/>
      <c r="Q159" s="2"/>
    </row>
    <row r="160" thickBot="1" ht="12.75">
      <c r="A160" s="10"/>
      <c r="B160" s="59" t="s">
        <v>62</v>
      </c>
      <c r="C160" s="30"/>
      <c r="D160" s="30"/>
      <c r="E160" s="60" t="s">
        <v>63</v>
      </c>
      <c r="F160" s="30"/>
      <c r="G160" s="30"/>
      <c r="H160" s="61"/>
      <c r="I160" s="30"/>
      <c r="J160" s="61"/>
      <c r="K160" s="30"/>
      <c r="L160" s="30"/>
      <c r="M160" s="13"/>
      <c r="N160" s="2"/>
      <c r="O160" s="2"/>
      <c r="P160" s="2"/>
      <c r="Q160" s="2"/>
    </row>
    <row r="161" thickTop="1" ht="12.75">
      <c r="A161" s="10"/>
      <c r="B161" s="49">
        <v>28</v>
      </c>
      <c r="C161" s="50" t="s">
        <v>487</v>
      </c>
      <c r="D161" s="50" t="s">
        <v>7</v>
      </c>
      <c r="E161" s="50" t="s">
        <v>488</v>
      </c>
      <c r="F161" s="50" t="s">
        <v>7</v>
      </c>
      <c r="G161" s="51" t="s">
        <v>83</v>
      </c>
      <c r="H161" s="62">
        <v>19</v>
      </c>
      <c r="I161" s="63">
        <v>0</v>
      </c>
      <c r="J161" s="64">
        <f>ROUND(H161*I161,2)</f>
        <v>0</v>
      </c>
      <c r="K161" s="65">
        <v>0.20999999999999999</v>
      </c>
      <c r="L161" s="66">
        <f>ROUND(J161*1.21,2)</f>
        <v>0</v>
      </c>
      <c r="M161" s="13"/>
      <c r="N161" s="2"/>
      <c r="O161" s="2"/>
      <c r="P161" s="2"/>
      <c r="Q161" s="41">
        <f>IF(ISNUMBER(K161),IF(H161&gt;0,IF(I161&gt;0,J161,0),0),0)</f>
        <v>0</v>
      </c>
      <c r="R161" s="9">
        <f>IF(ISNUMBER(K161)=FALSE,J161,0)</f>
        <v>0</v>
      </c>
    </row>
    <row r="162" ht="12.75">
      <c r="A162" s="10"/>
      <c r="B162" s="57" t="s">
        <v>56</v>
      </c>
      <c r="C162" s="1"/>
      <c r="D162" s="1"/>
      <c r="E162" s="58" t="s">
        <v>485</v>
      </c>
      <c r="F162" s="1"/>
      <c r="G162" s="1"/>
      <c r="H162" s="48"/>
      <c r="I162" s="1"/>
      <c r="J162" s="48"/>
      <c r="K162" s="1"/>
      <c r="L162" s="1"/>
      <c r="M162" s="13"/>
      <c r="N162" s="2"/>
      <c r="O162" s="2"/>
      <c r="P162" s="2"/>
      <c r="Q162" s="2"/>
    </row>
    <row r="163" ht="12.75">
      <c r="A163" s="10"/>
      <c r="B163" s="57" t="s">
        <v>58</v>
      </c>
      <c r="C163" s="1"/>
      <c r="D163" s="1"/>
      <c r="E163" s="58" t="s">
        <v>489</v>
      </c>
      <c r="F163" s="1"/>
      <c r="G163" s="1"/>
      <c r="H163" s="48"/>
      <c r="I163" s="1"/>
      <c r="J163" s="48"/>
      <c r="K163" s="1"/>
      <c r="L163" s="1"/>
      <c r="M163" s="13"/>
      <c r="N163" s="2"/>
      <c r="O163" s="2"/>
      <c r="P163" s="2"/>
      <c r="Q163" s="2"/>
    </row>
    <row r="164" ht="12.75">
      <c r="A164" s="10"/>
      <c r="B164" s="57" t="s">
        <v>60</v>
      </c>
      <c r="C164" s="1"/>
      <c r="D164" s="1"/>
      <c r="E164" s="58" t="s">
        <v>415</v>
      </c>
      <c r="F164" s="1"/>
      <c r="G164" s="1"/>
      <c r="H164" s="48"/>
      <c r="I164" s="1"/>
      <c r="J164" s="48"/>
      <c r="K164" s="1"/>
      <c r="L164" s="1"/>
      <c r="M164" s="13"/>
      <c r="N164" s="2"/>
      <c r="O164" s="2"/>
      <c r="P164" s="2"/>
      <c r="Q164" s="2"/>
    </row>
    <row r="165" thickBot="1" ht="12.75">
      <c r="A165" s="10"/>
      <c r="B165" s="59" t="s">
        <v>62</v>
      </c>
      <c r="C165" s="30"/>
      <c r="D165" s="30"/>
      <c r="E165" s="60" t="s">
        <v>63</v>
      </c>
      <c r="F165" s="30"/>
      <c r="G165" s="30"/>
      <c r="H165" s="61"/>
      <c r="I165" s="30"/>
      <c r="J165" s="61"/>
      <c r="K165" s="30"/>
      <c r="L165" s="30"/>
      <c r="M165" s="13"/>
      <c r="N165" s="2"/>
      <c r="O165" s="2"/>
      <c r="P165" s="2"/>
      <c r="Q165" s="2"/>
    </row>
    <row r="166" thickTop="1" ht="12.75">
      <c r="A166" s="10"/>
      <c r="B166" s="49">
        <v>29</v>
      </c>
      <c r="C166" s="50" t="s">
        <v>490</v>
      </c>
      <c r="D166" s="50" t="s">
        <v>7</v>
      </c>
      <c r="E166" s="50" t="s">
        <v>491</v>
      </c>
      <c r="F166" s="50" t="s">
        <v>7</v>
      </c>
      <c r="G166" s="51" t="s">
        <v>418</v>
      </c>
      <c r="H166" s="62">
        <v>1710</v>
      </c>
      <c r="I166" s="63">
        <v>0</v>
      </c>
      <c r="J166" s="64">
        <f>ROUND(H166*I166,2)</f>
        <v>0</v>
      </c>
      <c r="K166" s="65">
        <v>0.20999999999999999</v>
      </c>
      <c r="L166" s="66">
        <f>ROUND(J166*1.21,2)</f>
        <v>0</v>
      </c>
      <c r="M166" s="13"/>
      <c r="N166" s="2"/>
      <c r="O166" s="2"/>
      <c r="P166" s="2"/>
      <c r="Q166" s="41">
        <f>IF(ISNUMBER(K166),IF(H166&gt;0,IF(I166&gt;0,J166,0),0),0)</f>
        <v>0</v>
      </c>
      <c r="R166" s="9">
        <f>IF(ISNUMBER(K166)=FALSE,J166,0)</f>
        <v>0</v>
      </c>
    </row>
    <row r="167" ht="12.75">
      <c r="A167" s="10"/>
      <c r="B167" s="57" t="s">
        <v>56</v>
      </c>
      <c r="C167" s="1"/>
      <c r="D167" s="1"/>
      <c r="E167" s="58" t="s">
        <v>485</v>
      </c>
      <c r="F167" s="1"/>
      <c r="G167" s="1"/>
      <c r="H167" s="48"/>
      <c r="I167" s="1"/>
      <c r="J167" s="48"/>
      <c r="K167" s="1"/>
      <c r="L167" s="1"/>
      <c r="M167" s="13"/>
      <c r="N167" s="2"/>
      <c r="O167" s="2"/>
      <c r="P167" s="2"/>
      <c r="Q167" s="2"/>
    </row>
    <row r="168" ht="12.75">
      <c r="A168" s="10"/>
      <c r="B168" s="57" t="s">
        <v>58</v>
      </c>
      <c r="C168" s="1"/>
      <c r="D168" s="1"/>
      <c r="E168" s="58" t="s">
        <v>685</v>
      </c>
      <c r="F168" s="1"/>
      <c r="G168" s="1"/>
      <c r="H168" s="48"/>
      <c r="I168" s="1"/>
      <c r="J168" s="48"/>
      <c r="K168" s="1"/>
      <c r="L168" s="1"/>
      <c r="M168" s="13"/>
      <c r="N168" s="2"/>
      <c r="O168" s="2"/>
      <c r="P168" s="2"/>
      <c r="Q168" s="2"/>
    </row>
    <row r="169" ht="12.75">
      <c r="A169" s="10"/>
      <c r="B169" s="57" t="s">
        <v>60</v>
      </c>
      <c r="C169" s="1"/>
      <c r="D169" s="1"/>
      <c r="E169" s="58" t="s">
        <v>493</v>
      </c>
      <c r="F169" s="1"/>
      <c r="G169" s="1"/>
      <c r="H169" s="48"/>
      <c r="I169" s="1"/>
      <c r="J169" s="48"/>
      <c r="K169" s="1"/>
      <c r="L169" s="1"/>
      <c r="M169" s="13"/>
      <c r="N169" s="2"/>
      <c r="O169" s="2"/>
      <c r="P169" s="2"/>
      <c r="Q169" s="2"/>
    </row>
    <row r="170" thickBot="1" ht="12.75">
      <c r="A170" s="10"/>
      <c r="B170" s="59" t="s">
        <v>62</v>
      </c>
      <c r="C170" s="30"/>
      <c r="D170" s="30"/>
      <c r="E170" s="60" t="s">
        <v>63</v>
      </c>
      <c r="F170" s="30"/>
      <c r="G170" s="30"/>
      <c r="H170" s="61"/>
      <c r="I170" s="30"/>
      <c r="J170" s="61"/>
      <c r="K170" s="30"/>
      <c r="L170" s="30"/>
      <c r="M170" s="13"/>
      <c r="N170" s="2"/>
      <c r="O170" s="2"/>
      <c r="P170" s="2"/>
      <c r="Q170" s="2"/>
    </row>
    <row r="171" thickTop="1" thickBot="1" ht="25" customHeight="1">
      <c r="A171" s="10"/>
      <c r="B171" s="1"/>
      <c r="C171" s="67">
        <v>9</v>
      </c>
      <c r="D171" s="1"/>
      <c r="E171" s="67" t="s">
        <v>99</v>
      </c>
      <c r="F171" s="1"/>
      <c r="G171" s="68" t="s">
        <v>86</v>
      </c>
      <c r="H171" s="69">
        <f>J26+J31+J36+J41+J46+J51+J56+J61+J66+J71+J76+J81+J86+J91+J96+J101+J106+J111+J116+J121+J126+J131+J136+J141+J146+J151+J156+J161+J166</f>
        <v>0</v>
      </c>
      <c r="I171" s="68" t="s">
        <v>87</v>
      </c>
      <c r="J171" s="70">
        <f>(L171-H171)</f>
        <v>0</v>
      </c>
      <c r="K171" s="68" t="s">
        <v>88</v>
      </c>
      <c r="L171" s="71">
        <f>ROUND((J26+J31+J36+J41+J46+J51+J56+J61+J66+J71+J76+J81+J86+J91+J96+J101+J106+J111+J116+J121+J126+J131+J136+J141+J146+J151+J156+J161+J166)*1.21,2)</f>
        <v>0</v>
      </c>
      <c r="M171" s="13"/>
      <c r="N171" s="2"/>
      <c r="O171" s="2"/>
      <c r="P171" s="2"/>
      <c r="Q171" s="41">
        <f>0+Q26+Q31+Q36+Q41+Q46+Q51+Q56+Q61+Q66+Q71+Q76+Q81+Q86+Q91+Q96+Q101+Q106+Q111+Q116+Q121+Q126+Q131+Q136+Q141+Q146+Q151+Q156+Q161+Q166</f>
        <v>0</v>
      </c>
      <c r="R171" s="9">
        <f>0+R26+R31+R36+R41+R46+R51+R56+R61+R66+R71+R76+R81+R86+R91+R96+R101+R106+R111+R116+R121+R126+R131+R136+R141+R146+R151+R156+R161+R166</f>
        <v>0</v>
      </c>
      <c r="S171" s="72">
        <f>Q171*(1+J171)+R171</f>
        <v>0</v>
      </c>
    </row>
    <row r="172" thickTop="1" thickBot="1" ht="25" customHeight="1">
      <c r="A172" s="10"/>
      <c r="B172" s="73"/>
      <c r="C172" s="73"/>
      <c r="D172" s="73"/>
      <c r="E172" s="73"/>
      <c r="F172" s="73"/>
      <c r="G172" s="74" t="s">
        <v>89</v>
      </c>
      <c r="H172" s="75">
        <f>0+J26+J31+J36+J41+J46+J51+J56+J61+J66+J71+J76+J81+J86+J91+J96+J101+J106+J111+J116+J121+J126+J131+J136+J141+J146+J151+J156+J161+J166</f>
        <v>0</v>
      </c>
      <c r="I172" s="74" t="s">
        <v>90</v>
      </c>
      <c r="J172" s="76">
        <f>0+J171</f>
        <v>0</v>
      </c>
      <c r="K172" s="74" t="s">
        <v>91</v>
      </c>
      <c r="L172" s="77">
        <f>0+L171</f>
        <v>0</v>
      </c>
      <c r="M172" s="13"/>
      <c r="N172" s="2"/>
      <c r="O172" s="2"/>
      <c r="P172" s="2"/>
      <c r="Q172" s="2"/>
    </row>
    <row r="173" ht="12.75">
      <c r="A173" s="14"/>
      <c r="B173" s="4"/>
      <c r="C173" s="4"/>
      <c r="D173" s="4"/>
      <c r="E173" s="4"/>
      <c r="F173" s="4"/>
      <c r="G173" s="4"/>
      <c r="H173" s="78"/>
      <c r="I173" s="4"/>
      <c r="J173" s="78"/>
      <c r="K173" s="4"/>
      <c r="L173" s="4"/>
      <c r="M173" s="15"/>
      <c r="N173" s="2"/>
      <c r="O173" s="2"/>
      <c r="P173" s="2"/>
      <c r="Q173" s="2"/>
    </row>
    <row r="174" ht="12.7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2"/>
      <c r="O174" s="2"/>
      <c r="P174" s="2"/>
      <c r="Q174" s="2"/>
    </row>
  </sheetData>
  <mergeCells count="13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2:D162"/>
    <mergeCell ref="B163:D163"/>
    <mergeCell ref="B164:D164"/>
    <mergeCell ref="B165:D165"/>
    <mergeCell ref="B167:D167"/>
    <mergeCell ref="B168:D168"/>
    <mergeCell ref="B169:D169"/>
    <mergeCell ref="B170:D170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Kadlec Rostislav</cp:lastModifiedBy>
  <dcterms:modified xsi:type="dcterms:W3CDTF">2025-09-30T12:04:31Z</dcterms:modified>
</cp:coreProperties>
</file>